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 Wikimont/WM/Lohnverrechnung u. Stunden 2026/Lohnabrechnung 2026/"/>
    </mc:Choice>
  </mc:AlternateContent>
  <xr:revisionPtr revIDLastSave="0" documentId="8_{DE57572A-603D-0745-B867-F636E8DEBBF9}" xr6:coauthVersionLast="47" xr6:coauthVersionMax="47" xr10:uidLastSave="{00000000-0000-0000-0000-000000000000}"/>
  <bookViews>
    <workbookView xWindow="21640" yWindow="22940" windowWidth="31940" windowHeight="19220"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0" i="5" l="1"/>
  <c r="K34" i="5" l="1"/>
  <c r="L34" i="12"/>
  <c r="L33" i="11"/>
  <c r="L34" i="10"/>
  <c r="L33" i="9"/>
  <c r="L34" i="8"/>
  <c r="L34" i="7"/>
  <c r="L33" i="6"/>
  <c r="L34" i="5"/>
  <c r="L33" i="4"/>
  <c r="L34" i="1"/>
  <c r="L31" i="2"/>
  <c r="L34" i="3"/>
  <c r="K34" i="12"/>
  <c r="K33" i="11"/>
  <c r="K34" i="10"/>
  <c r="K33" i="9"/>
  <c r="K34" i="8"/>
  <c r="K34" i="7"/>
  <c r="K33" i="6"/>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6" i="6"/>
  <c r="I7" i="6"/>
  <c r="I8" i="6"/>
  <c r="I14" i="6"/>
  <c r="I15" i="6"/>
  <c r="I16" i="6"/>
  <c r="I17" i="6"/>
  <c r="I18" i="6"/>
  <c r="I19" i="6"/>
  <c r="I20" i="6"/>
  <c r="I21" i="6"/>
  <c r="I22" i="6"/>
  <c r="I23" i="6"/>
  <c r="I24" i="6"/>
  <c r="I25" i="6"/>
  <c r="I26" i="6"/>
  <c r="I27" i="6"/>
  <c r="I28" i="6"/>
  <c r="I29" i="6"/>
  <c r="I30" i="6"/>
  <c r="I31" i="6"/>
  <c r="I3" i="5"/>
  <c r="I4" i="5"/>
  <c r="I10" i="5"/>
  <c r="I11" i="5"/>
  <c r="I15" i="5"/>
  <c r="I17" i="5"/>
  <c r="I18" i="5"/>
  <c r="I24" i="5"/>
  <c r="I25" i="5"/>
  <c r="I26" i="5"/>
  <c r="I31" i="5"/>
  <c r="I32" i="5"/>
  <c r="I2" i="5"/>
  <c r="I5" i="4"/>
  <c r="I6" i="4"/>
  <c r="I12" i="4"/>
  <c r="I13" i="4"/>
  <c r="I19" i="4"/>
  <c r="I20" i="4"/>
  <c r="I26" i="4"/>
  <c r="I27" i="4"/>
  <c r="I3" i="1"/>
  <c r="I4" i="1"/>
  <c r="I5" i="1"/>
  <c r="I6" i="1"/>
  <c r="I7" i="1"/>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1" i="3"/>
  <c r="H10" i="3"/>
  <c r="H11" i="3"/>
  <c r="H3" i="3"/>
  <c r="H27" i="3"/>
  <c r="H15" i="3"/>
  <c r="H24" i="3"/>
  <c r="H8" i="3"/>
  <c r="H14" i="3"/>
  <c r="H2" i="3"/>
  <c r="H16" i="3"/>
  <c r="H18" i="3"/>
  <c r="H25" i="3"/>
  <c r="H4" i="3"/>
  <c r="H32" i="3"/>
  <c r="H28" i="3"/>
  <c r="H6" i="3"/>
  <c r="H31" i="3"/>
  <c r="H29" i="3"/>
  <c r="H7" i="3"/>
  <c r="H22" i="3"/>
  <c r="H9" i="3"/>
  <c r="H13" i="3"/>
  <c r="H30" i="3"/>
  <c r="H2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8" i="1"/>
  <c r="H3" i="1"/>
  <c r="H7" i="2"/>
  <c r="H6" i="2"/>
  <c r="H27" i="2"/>
  <c r="H19" i="3"/>
  <c r="H28" i="2"/>
  <c r="H25" i="2"/>
  <c r="H8" i="2"/>
  <c r="H21" i="2"/>
  <c r="H23" i="2"/>
  <c r="H5" i="2"/>
  <c r="H7" i="1"/>
  <c r="H9" i="2"/>
  <c r="H12" i="3"/>
  <c r="H14" i="2"/>
  <c r="H15" i="2"/>
  <c r="H11" i="2"/>
  <c r="H26" i="2"/>
  <c r="H5" i="1"/>
  <c r="H2" i="1"/>
  <c r="H19" i="2"/>
  <c r="H22" i="2"/>
  <c r="H12" i="2"/>
  <c r="H24" i="2"/>
  <c r="H10" i="2"/>
  <c r="H26" i="3"/>
  <c r="H17" i="2"/>
  <c r="H20" i="2"/>
  <c r="H4" i="2"/>
  <c r="H9" i="1"/>
  <c r="H13" i="2"/>
  <c r="H2" i="2"/>
  <c r="H3" i="2"/>
  <c r="H4" i="1"/>
  <c r="H29" i="2"/>
  <c r="H18" i="2"/>
  <c r="H16" i="2"/>
  <c r="H6" i="1"/>
  <c r="H5" i="3"/>
  <c r="H7" i="4"/>
  <c r="H2" i="5"/>
  <c r="H9" i="12"/>
  <c r="H26" i="12"/>
  <c r="H27" i="10"/>
  <c r="H26" i="5"/>
  <c r="H5" i="6"/>
  <c r="H20" i="4"/>
  <c r="H26" i="9"/>
  <c r="H3" i="5"/>
  <c r="H21" i="7"/>
  <c r="H29" i="11"/>
  <c r="H23" i="10"/>
  <c r="H11" i="7"/>
  <c r="H23" i="8"/>
  <c r="H9" i="9"/>
  <c r="H3" i="6"/>
  <c r="H9" i="5"/>
  <c r="H4" i="12"/>
  <c r="H8" i="8"/>
  <c r="H2" i="6"/>
  <c r="H19" i="8"/>
  <c r="H9" i="4"/>
  <c r="H10" i="9"/>
  <c r="H21" i="9"/>
  <c r="H32" i="5"/>
  <c r="H19" i="10"/>
  <c r="H15" i="11"/>
  <c r="H25" i="4"/>
  <c r="H16" i="9"/>
  <c r="H9" i="8"/>
  <c r="H27" i="7"/>
  <c r="H21" i="10"/>
  <c r="H14" i="10"/>
  <c r="H31" i="10"/>
  <c r="H17" i="6"/>
  <c r="H10" i="4"/>
  <c r="H18" i="9"/>
  <c r="H14" i="8"/>
  <c r="H13" i="8"/>
  <c r="H2" i="10"/>
  <c r="H2" i="8"/>
  <c r="H30" i="7"/>
  <c r="H23" i="7"/>
  <c r="H28" i="6"/>
  <c r="H20" i="12"/>
  <c r="H30" i="12"/>
  <c r="H15" i="8"/>
  <c r="H21" i="12"/>
  <c r="H32" i="12"/>
  <c r="H27" i="12"/>
  <c r="H2" i="9"/>
  <c r="H30" i="6"/>
  <c r="H10" i="10"/>
  <c r="H8" i="9"/>
  <c r="H31" i="7"/>
  <c r="H29" i="9"/>
  <c r="H20" i="1"/>
  <c r="H25" i="9"/>
  <c r="H7" i="7"/>
  <c r="H30" i="5"/>
  <c r="H22" i="6"/>
  <c r="H14" i="12"/>
  <c r="H8" i="4"/>
  <c r="H15" i="9"/>
  <c r="H31" i="6"/>
  <c r="H4" i="6"/>
  <c r="H7" i="12"/>
  <c r="H27" i="4"/>
  <c r="H28" i="1"/>
  <c r="H12" i="9"/>
  <c r="H16" i="5"/>
  <c r="H6" i="11"/>
  <c r="H11" i="11"/>
  <c r="H11" i="6"/>
  <c r="H12" i="5"/>
  <c r="H24" i="7"/>
  <c r="H3" i="12"/>
  <c r="H16" i="1"/>
  <c r="H20" i="6"/>
  <c r="H19" i="11"/>
  <c r="H22" i="9"/>
  <c r="H16" i="4"/>
  <c r="H8" i="11"/>
  <c r="H22" i="4"/>
  <c r="H24" i="4"/>
  <c r="H24" i="1"/>
  <c r="H29" i="12"/>
  <c r="H7" i="9"/>
  <c r="H8" i="12"/>
  <c r="H18" i="11"/>
  <c r="H5" i="7"/>
  <c r="H11" i="12"/>
  <c r="H2" i="4"/>
  <c r="H11" i="1"/>
  <c r="H16" i="11"/>
  <c r="H15" i="12"/>
  <c r="H26" i="11"/>
  <c r="H21" i="6"/>
  <c r="H18" i="10"/>
  <c r="H15" i="5"/>
  <c r="H29" i="8"/>
  <c r="H5" i="12"/>
  <c r="H31" i="8"/>
  <c r="H19" i="7"/>
  <c r="H25" i="10"/>
  <c r="H6" i="10"/>
  <c r="H30" i="9"/>
  <c r="H8" i="6"/>
  <c r="H8" i="7"/>
  <c r="H4" i="4"/>
  <c r="H3" i="4"/>
  <c r="H15" i="10"/>
  <c r="H9" i="7"/>
  <c r="H21" i="1"/>
  <c r="H15" i="1"/>
  <c r="H20" i="10"/>
  <c r="H17" i="1"/>
  <c r="H5" i="11"/>
  <c r="H5" i="9"/>
  <c r="H22" i="7"/>
  <c r="H28" i="9"/>
  <c r="H21" i="8"/>
  <c r="H29" i="4"/>
  <c r="H21" i="4"/>
  <c r="H17" i="4"/>
  <c r="H19" i="4"/>
  <c r="H30" i="4"/>
  <c r="H25" i="1"/>
  <c r="H6" i="9"/>
  <c r="H23" i="11"/>
  <c r="H26" i="4"/>
  <c r="H4" i="8"/>
  <c r="H23" i="1"/>
  <c r="H26" i="7"/>
  <c r="H17" i="5"/>
  <c r="H17" i="9"/>
  <c r="H30" i="1"/>
  <c r="H14" i="5"/>
  <c r="H12" i="11"/>
  <c r="H27" i="5"/>
  <c r="H13" i="11"/>
  <c r="H28" i="12"/>
  <c r="H17" i="7"/>
  <c r="H25" i="5"/>
  <c r="H23" i="9"/>
  <c r="H27" i="6"/>
  <c r="H20" i="7"/>
  <c r="H28" i="11"/>
  <c r="H10" i="7"/>
  <c r="H13" i="12"/>
  <c r="H19" i="1"/>
  <c r="H26" i="6"/>
  <c r="H6" i="8"/>
  <c r="H15" i="6"/>
  <c r="H13" i="1"/>
  <c r="H16" i="7"/>
  <c r="H25" i="12"/>
  <c r="H31" i="5"/>
  <c r="H24" i="9"/>
  <c r="H5" i="4"/>
  <c r="H3" i="7"/>
  <c r="H28" i="7"/>
  <c r="H12" i="6"/>
  <c r="H10" i="8"/>
  <c r="H4" i="11"/>
  <c r="H28" i="4"/>
  <c r="H11" i="9"/>
  <c r="H2" i="12"/>
  <c r="H24" i="8"/>
  <c r="H20" i="8"/>
  <c r="H18" i="8"/>
  <c r="H24" i="5"/>
  <c r="H19" i="6"/>
  <c r="H3" i="11"/>
  <c r="H6" i="7"/>
  <c r="H22" i="10"/>
  <c r="H13" i="5"/>
  <c r="H9" i="10"/>
  <c r="H6" i="12"/>
  <c r="H25" i="7"/>
  <c r="H12" i="1"/>
  <c r="H18" i="12"/>
  <c r="H11" i="4"/>
  <c r="H14" i="9"/>
  <c r="H23" i="4"/>
  <c r="H29" i="5"/>
  <c r="H13" i="6"/>
  <c r="H29" i="7"/>
  <c r="H10" i="5"/>
  <c r="H9" i="11"/>
  <c r="H24" i="11"/>
  <c r="H24" i="10"/>
  <c r="H27" i="1"/>
  <c r="H29" i="6"/>
  <c r="H22" i="1"/>
  <c r="H16" i="12"/>
  <c r="H21" i="11"/>
  <c r="H17" i="12"/>
  <c r="H7" i="10"/>
  <c r="H18" i="5"/>
  <c r="H26" i="10"/>
  <c r="H23" i="12"/>
  <c r="H16" i="6"/>
  <c r="H4" i="9"/>
  <c r="H28" i="5"/>
  <c r="H29" i="1"/>
  <c r="H5" i="8"/>
  <c r="H18" i="7"/>
  <c r="H19" i="5"/>
  <c r="H16" i="8"/>
  <c r="H7" i="5"/>
  <c r="H14" i="7"/>
  <c r="H28" i="10"/>
  <c r="H21" i="5"/>
  <c r="H18" i="6"/>
  <c r="H12" i="12"/>
  <c r="H32" i="7"/>
  <c r="H13" i="10"/>
  <c r="H4" i="7"/>
  <c r="H5" i="10"/>
  <c r="H20" i="11"/>
  <c r="H3" i="10"/>
  <c r="H31" i="4"/>
  <c r="H7" i="6"/>
  <c r="H10" i="1"/>
  <c r="H6" i="4"/>
  <c r="H18" i="4"/>
  <c r="H22" i="8"/>
  <c r="H31" i="1"/>
  <c r="H8" i="10"/>
  <c r="H22" i="12"/>
  <c r="H22" i="5"/>
  <c r="H27" i="9"/>
  <c r="H20" i="5"/>
  <c r="H14" i="4"/>
  <c r="H11" i="10"/>
  <c r="H10" i="6"/>
  <c r="H30" i="10"/>
  <c r="H2" i="11"/>
  <c r="H4" i="10"/>
  <c r="H20" i="9"/>
  <c r="H7" i="11"/>
  <c r="H6" i="6"/>
  <c r="H26" i="1"/>
  <c r="H3" i="8"/>
  <c r="H32" i="1"/>
  <c r="H31" i="9"/>
  <c r="H17" i="10"/>
  <c r="H17" i="11"/>
  <c r="H14" i="11"/>
  <c r="H30" i="8"/>
  <c r="H6" i="5"/>
  <c r="H25" i="6"/>
  <c r="H10" i="12"/>
  <c r="H13" i="7"/>
  <c r="H14" i="6"/>
  <c r="H25" i="8"/>
  <c r="H27" i="11"/>
  <c r="H4" i="5"/>
  <c r="H16" i="10"/>
  <c r="H24" i="6"/>
  <c r="H27" i="8"/>
  <c r="H13" i="9"/>
  <c r="H25" i="11"/>
  <c r="H18" i="1"/>
  <c r="H12" i="4"/>
  <c r="H7" i="8"/>
  <c r="H23" i="5"/>
  <c r="H10" i="11"/>
  <c r="H9" i="6"/>
  <c r="H32" i="8"/>
  <c r="H31" i="11"/>
  <c r="H19" i="9"/>
  <c r="H26" i="8"/>
  <c r="H19" i="12"/>
  <c r="H12" i="7"/>
  <c r="H11" i="5"/>
  <c r="H32" i="10"/>
  <c r="H31" i="12"/>
  <c r="H30" i="11"/>
  <c r="H3" i="9"/>
  <c r="H11" i="8"/>
  <c r="H13" i="4"/>
  <c r="H14" i="1"/>
  <c r="H15" i="7"/>
  <c r="H24" i="12"/>
  <c r="H28" i="8"/>
  <c r="H12" i="10"/>
  <c r="H12" i="8"/>
  <c r="H15" i="4"/>
  <c r="H5" i="5"/>
  <c r="H2" i="7"/>
  <c r="H22" i="11"/>
  <c r="H29" i="10"/>
  <c r="H8" i="5"/>
  <c r="H23" i="6"/>
  <c r="H17" i="8"/>
  <c r="I4" i="6" l="1"/>
  <c r="I2" i="6"/>
  <c r="I3" i="6"/>
  <c r="I9" i="6"/>
  <c r="I10" i="6"/>
  <c r="I13" i="6"/>
  <c r="I12" i="6"/>
  <c r="I11" i="6"/>
  <c r="I16" i="5"/>
  <c r="I30" i="5"/>
  <c r="I28" i="5"/>
  <c r="I27" i="5"/>
  <c r="I29" i="5"/>
  <c r="I14" i="5"/>
  <c r="I12" i="5"/>
  <c r="I13" i="5"/>
  <c r="I7" i="5"/>
  <c r="I8" i="5"/>
  <c r="I5" i="5"/>
  <c r="I6" i="5"/>
  <c r="I9" i="5"/>
  <c r="I23" i="5"/>
  <c r="I21" i="5"/>
  <c r="I20" i="5"/>
  <c r="I22" i="5"/>
  <c r="I19" i="5"/>
  <c r="I2" i="4"/>
  <c r="I4" i="4"/>
  <c r="I3" i="4"/>
  <c r="I28" i="4"/>
  <c r="I31" i="4"/>
  <c r="I29" i="4"/>
  <c r="I30" i="4"/>
  <c r="I25" i="4"/>
  <c r="I22" i="4"/>
  <c r="I21" i="4"/>
  <c r="I23" i="4"/>
  <c r="I24" i="4"/>
  <c r="I16" i="4"/>
  <c r="I17" i="4"/>
  <c r="I15" i="4"/>
  <c r="I18" i="4"/>
  <c r="I14" i="4"/>
  <c r="I7" i="4"/>
  <c r="I9" i="4"/>
  <c r="I10" i="4"/>
  <c r="I11" i="4"/>
  <c r="I8" i="4"/>
  <c r="I31" i="1"/>
  <c r="I32" i="1"/>
  <c r="I27" i="1"/>
  <c r="I26" i="1"/>
  <c r="I28" i="1"/>
  <c r="I25" i="1"/>
  <c r="I24" i="1"/>
  <c r="I18" i="1"/>
  <c r="I21" i="1"/>
  <c r="I19" i="1"/>
  <c r="I17" i="1"/>
  <c r="I20" i="1"/>
  <c r="I14" i="1"/>
  <c r="I13" i="1"/>
  <c r="I12" i="1"/>
  <c r="I11" i="1"/>
  <c r="I10"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<sst xmlns="http://schemas.openxmlformats.org/spreadsheetml/2006/main" count="504" uniqueCount="97">
  <si>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</si>
  <si>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</si>
  <si>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</si>
  <si>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</si>
  <si>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</si>
  <si>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</si>
  <si>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</si>
  <si>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</si>
  <si>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</si>
  <si>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</si>
  <si>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</si>
  <si>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</si>
  <si>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</si>
  <si>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</si>
  <si>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</si>
  <si>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</si>
  <si>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</si>
  <si>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</si>
  <si>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</si>
  <si>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</si>
  <si>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</si>
  <si>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</si>
  <si>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</si>
  <si>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</si>
  <si>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</si>
  <si>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</si>
  <si>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</si>
  <si>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</si>
  <si>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</si>
  <si>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</si>
  <si>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</si>
  <si>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</si>
  <si>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</si>
  <si>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</si>
  <si>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</si>
  <si>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</si>
  <si>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</si>
  <si>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</si>
  <si>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</si>
  <si>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</si>
  <si>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</si>
  <si>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</si>
  <si>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</si>
  <si>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</si>
  <si>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</si>
  <si>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</si>
  <si>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</si>
  <si>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</si>
  <si>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</si>
  <si>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</si>
  <si>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</si>
  <si>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</si>
  <si>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</si>
  <si>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</si>
  <si>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</si>
  <si>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</si>
  <si>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</si>
  <si>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</si>
  <si>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</si>
  <si>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</si>
  <si>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</si>
  <si>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</si>
  <si>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</si>
  <si>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</si>
  <si>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</si>
  <si>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</si>
  <si>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</si>
  <si>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</si>
  <si>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</si>
  <si>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</si>
  <si>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</si>
  <si>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</si>
  <si>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</si>
  <si>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Vorschuss € 710,00</t>
  </si>
  <si>
    <t>Wien PVA</t>
  </si>
  <si>
    <t>Wien 013</t>
  </si>
  <si>
    <t>Wien 014</t>
  </si>
  <si>
    <t>Wien 015</t>
  </si>
  <si>
    <t>Wien 016</t>
  </si>
  <si>
    <t>Wien 017</t>
  </si>
  <si>
    <t>Wien 018</t>
  </si>
  <si>
    <t>Wien 019</t>
  </si>
  <si>
    <t>Wien 020</t>
  </si>
  <si>
    <t>Wien 021</t>
  </si>
  <si>
    <t>Wien 022</t>
  </si>
  <si>
    <t>Wien 023</t>
  </si>
  <si>
    <t>Vorschuß € 410,00</t>
  </si>
  <si>
    <t>Marinko BELJO</t>
  </si>
  <si>
    <t>fuschl am See</t>
  </si>
  <si>
    <t>Zimmerabzug € 260,00</t>
  </si>
  <si>
    <t>Austritt</t>
  </si>
  <si>
    <t>Eintritt</t>
  </si>
  <si>
    <t>38,5 bis Austritt</t>
  </si>
  <si>
    <t>69 ab Eintritt</t>
  </si>
  <si>
    <t>Vorschuss Stand 31.05.26:</t>
  </si>
  <si>
    <t>Fuschl am See</t>
  </si>
  <si>
    <t>Abzug Zimmer € 210,00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</si>
</sst>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FFFF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8">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0" fillId="10" borderId="1" xfId="0" applyFill="1" applyBorder="1" applyProtection="1">
      <protection locked="0"/>
    </xf>
    <xf numFmtId="164" fontId="0" fillId="0" borderId="1" xfId="2" applyFont="1" applyBorder="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9" fillId="0" borderId="0" xfId="0" applyFont="1" applyProtection="1">
      <protection locked="0"/>
    </xf>
  </cellXfs>
  <cellStyles count="3">
    <cellStyle name="Link" xfId="1" builtinId="8"/>
    <cellStyle name="Standard" xfId="0" builtinId="0"/>
    <cellStyle name="Währung" xfId="2" builtinId="4"/>
  </cellStyles>
  <dxfs count="4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Marinko BELJO</v>
      </c>
      <c r="N3" s="44"/>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20</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1" priority="1">
      <formula>$C2="Feiertag"</formula>
    </cfRule>
    <cfRule type="expression" dxfId="4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2"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4" t="str">
        <f>Gesamt!A3</f>
        <v>Marinko BELJO</v>
      </c>
      <c r="N3" s="44"/>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3" zoomScaleNormal="100" workbookViewId="0">
      <selection activeCell="D17" sqref="D17:F2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Marinko BELJO</v>
      </c>
      <c r="N3" s="44"/>
      <c r="O3" s="35"/>
      <c r="Q3" s="7"/>
    </row>
    <row r="4" spans="1:17" x14ac:dyDescent="0.2">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0</v>
      </c>
      <c r="I5" s="27">
        <f t="shared" si="2"/>
        <v>0</v>
      </c>
      <c r="J5" s="7"/>
      <c r="K5" s="39"/>
      <c r="L5" s="39"/>
      <c r="M5" s="1" t="s">
        <v>8</v>
      </c>
      <c r="N5" s="27">
        <f ca="1">SUM(I2:I32)</f>
        <v>-2.4868995751603507E-14</v>
      </c>
      <c r="O5" s="35"/>
      <c r="Q5" s="7"/>
    </row>
    <row r="6" spans="1:17" x14ac:dyDescent="0.2">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0</v>
      </c>
      <c r="I7" s="27">
        <f t="shared" si="2"/>
        <v>0</v>
      </c>
      <c r="J7" s="7"/>
      <c r="K7" s="39"/>
      <c r="L7" s="39"/>
      <c r="M7" s="1" t="s">
        <v>59</v>
      </c>
      <c r="N7" s="27">
        <f ca="1">Gesamt!B9+SUM(Gesamt!E2:E4)-SUM(Gesamt!J2:J4)</f>
        <v>-2.4868995751603507E-14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v>17</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72</v>
      </c>
      <c r="K15" s="39">
        <v>30</v>
      </c>
      <c r="L15" s="39"/>
      <c r="M15" s="1" t="s">
        <v>58</v>
      </c>
      <c r="N15">
        <f>Gesamt!B5+Gesamt!B7-SUM(Gesamt!G2:G4)</f>
        <v>20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72</v>
      </c>
      <c r="K16" s="39">
        <v>30</v>
      </c>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131.49999999999997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v>17</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72</v>
      </c>
      <c r="K22" s="39">
        <v>30</v>
      </c>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72</v>
      </c>
      <c r="K23" s="39">
        <v>30</v>
      </c>
      <c r="L23" s="39"/>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v>17</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72</v>
      </c>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72</v>
      </c>
      <c r="K30" s="39"/>
      <c r="L30" s="39"/>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M31" s="41" t="s">
        <v>73</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v>30</v>
      </c>
      <c r="L32" s="39">
        <v>17</v>
      </c>
      <c r="O32" s="35"/>
      <c r="Q32" s="7"/>
    </row>
    <row r="33" spans="10:12" x14ac:dyDescent="0.2">
      <c r="K33" s="39"/>
      <c r="L33" s="39"/>
    </row>
    <row r="34" spans="10:12" x14ac:dyDescent="0.2">
      <c r="J34" s="2" t="s">
        <v>68</v>
      </c>
      <c r="K34" s="39">
        <f>SUM(K2:K33)</f>
        <v>630</v>
      </c>
      <c r="L34" s="39">
        <f>SUM(L2:L33)</f>
        <v>289</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D14" sqref="D14:F18"/>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74</v>
      </c>
      <c r="K2" s="39">
        <v>30</v>
      </c>
      <c r="L2" s="39"/>
      <c r="M2" s="25"/>
      <c r="O2" s="35"/>
      <c r="Q2" s="7"/>
    </row>
    <row r="3" spans="1:17" x14ac:dyDescent="0.2">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74</v>
      </c>
      <c r="K3" s="39">
        <v>30</v>
      </c>
      <c r="L3" s="39"/>
      <c r="M3" s="44" t="str">
        <f>Gesamt!A3</f>
        <v>Marinko BELJO</v>
      </c>
      <c r="N3" s="44"/>
      <c r="O3" s="35"/>
      <c r="Q3" s="7"/>
    </row>
    <row r="4" spans="1:17" x14ac:dyDescent="0.2">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74</v>
      </c>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t="s">
        <v>74</v>
      </c>
      <c r="K5" s="39"/>
      <c r="L5" s="39"/>
      <c r="M5" s="1" t="s">
        <v>8</v>
      </c>
      <c r="N5" s="27">
        <f ca="1">SUM(I2:I32)</f>
        <v>-3.0198066269804258E-14</v>
      </c>
      <c r="O5" s="35"/>
      <c r="Q5" s="7"/>
    </row>
    <row r="6" spans="1:17" x14ac:dyDescent="0.2">
      <c r="A6" s="29">
        <v>46117</v>
      </c>
      <c r="B6" t="str">
        <f t="shared" si="0"/>
        <v>So</v>
      </c>
      <c r="G6" s="27">
        <f t="shared" si="1"/>
        <v>0</v>
      </c>
      <c r="H6" s="27">
        <f ca="1">IF(Q6&lt;&gt;"",Q6,IF(OR(C6="Feiertag",A6&lt;Gesamt!$B$11,A6&gt;Gesamt!$B$13,),0,INDIRECT("N"&amp;WEEKDAY(A6,2)+19)))</f>
        <v>0</v>
      </c>
      <c r="I6" s="27">
        <f t="shared" si="2"/>
        <v>0</v>
      </c>
      <c r="J6" s="7" t="s">
        <v>74</v>
      </c>
      <c r="K6" s="39"/>
      <c r="L6" s="39"/>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7" t="s">
        <v>74</v>
      </c>
      <c r="K7" s="39"/>
      <c r="L7" s="39"/>
      <c r="M7" s="1" t="s">
        <v>59</v>
      </c>
      <c r="N7" s="27">
        <f ca="1">Gesamt!B9+SUM(Gesamt!E2:E5)-SUM(Gesamt!J2:J5)</f>
        <v>-5.5067062021407764E-14</v>
      </c>
      <c r="O7" s="35"/>
      <c r="Q7" s="7"/>
    </row>
    <row r="8" spans="1:17" x14ac:dyDescent="0.2">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74</v>
      </c>
      <c r="K8" s="39">
        <v>30</v>
      </c>
      <c r="L8" s="39"/>
      <c r="M8" s="25"/>
      <c r="O8" s="35"/>
      <c r="Q8" s="7"/>
    </row>
    <row r="9" spans="1:17" x14ac:dyDescent="0.2">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74</v>
      </c>
      <c r="K9" s="39">
        <v>30</v>
      </c>
      <c r="L9" s="39"/>
      <c r="M9" s="1" t="s">
        <v>25</v>
      </c>
      <c r="N9">
        <f>COUNTIF(C2:C32,"krank")</f>
        <v>0</v>
      </c>
      <c r="O9" s="35"/>
      <c r="Q9" s="7"/>
    </row>
    <row r="10" spans="1:17" x14ac:dyDescent="0.2">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74</v>
      </c>
      <c r="K10" s="39">
        <v>30</v>
      </c>
      <c r="L10" s="39"/>
      <c r="M10" s="25"/>
      <c r="O10" s="35"/>
      <c r="Q10" s="7"/>
    </row>
    <row r="11" spans="1:17" x14ac:dyDescent="0.2">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74</v>
      </c>
      <c r="K11" s="39">
        <v>30</v>
      </c>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t="s">
        <v>74</v>
      </c>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t="s">
        <v>74</v>
      </c>
      <c r="K13" s="39"/>
      <c r="L13" s="39"/>
      <c r="M13" s="1" t="s">
        <v>26</v>
      </c>
      <c r="N13">
        <f>COUNTIF(C2:C32, "Urlaub")+COUNTIF(C2:C32,"Urlaub halber Tag")/2</f>
        <v>0</v>
      </c>
      <c r="O13" s="35"/>
      <c r="Q13" s="7"/>
    </row>
    <row r="14" spans="1:17" x14ac:dyDescent="0.2">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74</v>
      </c>
      <c r="K14" s="39">
        <v>30</v>
      </c>
      <c r="L14" s="39"/>
      <c r="M14" s="25"/>
      <c r="O14" s="35"/>
      <c r="Q14" s="7"/>
    </row>
    <row r="15" spans="1:17" x14ac:dyDescent="0.2">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74</v>
      </c>
      <c r="K15" s="39">
        <v>30</v>
      </c>
      <c r="L15" s="39"/>
      <c r="M15" s="1" t="s">
        <v>58</v>
      </c>
      <c r="N15">
        <f>Gesamt!B5+Gesamt!B7-SUM(Gesamt!G2:G5)</f>
        <v>20</v>
      </c>
      <c r="O15" s="35"/>
      <c r="Q15" s="7"/>
    </row>
    <row r="16" spans="1:17" x14ac:dyDescent="0.2">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74</v>
      </c>
      <c r="K16" s="39">
        <v>30</v>
      </c>
      <c r="L16" s="39"/>
      <c r="O16" s="35"/>
      <c r="Q16" s="7"/>
    </row>
    <row r="17" spans="1:17" x14ac:dyDescent="0.2">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v>30</v>
      </c>
      <c r="L17" s="39"/>
      <c r="M17" s="1" t="s">
        <v>50</v>
      </c>
      <c r="N17" s="27">
        <f>SUM(G2:G32)</f>
        <v>162</v>
      </c>
      <c r="O17" s="35"/>
      <c r="Q17" s="7"/>
    </row>
    <row r="18" spans="1:17" x14ac:dyDescent="0.2">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74</v>
      </c>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30</v>
      </c>
      <c r="L21" s="39"/>
      <c r="M21" s="6" t="s">
        <v>44</v>
      </c>
      <c r="N21" s="7">
        <f>Gesamt!C31</f>
        <v>8</v>
      </c>
      <c r="O21" s="35"/>
      <c r="Q21" s="7"/>
    </row>
    <row r="22" spans="1:17" x14ac:dyDescent="0.2">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76</v>
      </c>
      <c r="K22" s="39">
        <v>30</v>
      </c>
      <c r="L22" s="39"/>
      <c r="M22" s="6" t="s">
        <v>45</v>
      </c>
      <c r="N22" s="7">
        <f>Gesamt!C32</f>
        <v>8</v>
      </c>
      <c r="O22" s="35"/>
      <c r="Q22" s="7"/>
    </row>
    <row r="23" spans="1:17" x14ac:dyDescent="0.2">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77</v>
      </c>
      <c r="K23" s="39">
        <v>30</v>
      </c>
      <c r="L23" s="39"/>
      <c r="M23" s="6" t="s">
        <v>46</v>
      </c>
      <c r="N23" s="7">
        <f>Gesamt!C33</f>
        <v>8</v>
      </c>
      <c r="O23" s="35"/>
      <c r="Q23" s="7"/>
    </row>
    <row r="24" spans="1:17" x14ac:dyDescent="0.2">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30</v>
      </c>
      <c r="L24" s="39"/>
      <c r="M24" s="6" t="s">
        <v>47</v>
      </c>
      <c r="N24" s="7">
        <f>Gesamt!C34</f>
        <v>6.5</v>
      </c>
      <c r="O24" s="35"/>
      <c r="Q24" s="7"/>
    </row>
    <row r="25" spans="1:17" x14ac:dyDescent="0.2">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79</v>
      </c>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t="s">
        <v>80</v>
      </c>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t="s">
        <v>81</v>
      </c>
      <c r="K27" s="39"/>
      <c r="L27" s="39"/>
      <c r="M27" s="13" t="s">
        <v>54</v>
      </c>
      <c r="N27" s="27">
        <f>SUM(N20:N26)</f>
        <v>38.5</v>
      </c>
      <c r="O27" s="35"/>
      <c r="Q27" s="7"/>
    </row>
    <row r="28" spans="1:17" x14ac:dyDescent="0.2">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30</v>
      </c>
      <c r="L28" s="39"/>
      <c r="O28" s="35"/>
      <c r="Q28" s="7"/>
    </row>
    <row r="29" spans="1:17" x14ac:dyDescent="0.2">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83</v>
      </c>
      <c r="K29" s="39">
        <v>30</v>
      </c>
      <c r="L29" s="39"/>
      <c r="O29" s="35"/>
      <c r="Q29" s="7"/>
    </row>
    <row r="30" spans="1:17" x14ac:dyDescent="0.2">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84</v>
      </c>
      <c r="K30" s="39">
        <v>30</v>
      </c>
      <c r="L30" s="39"/>
      <c r="M30" s="41" t="s">
        <v>86</v>
      </c>
      <c r="O30" s="35"/>
      <c r="Q30" s="7"/>
    </row>
    <row r="31" spans="1:17" x14ac:dyDescent="0.2">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85</v>
      </c>
      <c r="K31" s="39">
        <v>30</v>
      </c>
      <c r="L31" s="39"/>
      <c r="O31" s="35"/>
      <c r="Q31" s="7"/>
    </row>
    <row r="32" spans="1:17" x14ac:dyDescent="0.2">
      <c r="A32" s="23"/>
      <c r="H32" s="7"/>
      <c r="I32" s="7"/>
      <c r="J32" s="7"/>
      <c r="K32" s="39"/>
      <c r="L32" s="39"/>
    </row>
    <row r="33" spans="10:12" x14ac:dyDescent="0.2">
      <c r="J33" s="2" t="s">
        <v>68</v>
      </c>
      <c r="K33" s="39">
        <f>SUM(K2:K32)</f>
        <v>540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5" priority="1">
      <formula>$C2="Feiertag"</formula>
    </cfRule>
    <cfRule type="expression" dxfId="34" priority="2">
      <formula>WEEKDAY($A2,2)&gt;=6</formula>
    </cfRule>
  </conditionalFormatting>
  <conditionalFormatting sqref="A14:F18">
    <cfRule type="expression" dxfId="33" priority="7">
      <formula>$C14="Feiertag"</formula>
    </cfRule>
    <cfRule type="expression" dxfId="32" priority="8">
      <formula>WEEKDAY($A14,2)&gt;=6</formula>
    </cfRule>
  </conditionalFormatting>
  <conditionalFormatting sqref="A21:F25">
    <cfRule type="expression" dxfId="31" priority="5">
      <formula>$C21="Feiertag"</formula>
    </cfRule>
    <cfRule type="expression" dxfId="30" priority="6">
      <formula>WEEKDAY($A21,2)&gt;=6</formula>
    </cfRule>
  </conditionalFormatting>
  <conditionalFormatting sqref="A5:I13">
    <cfRule type="expression" dxfId="29" priority="9">
      <formula>$C5="Feiertag"</formula>
    </cfRule>
    <cfRule type="expression" dxfId="28" priority="10">
      <formula>WEEKDAY($A5,2)&gt;=6</formula>
    </cfRule>
  </conditionalFormatting>
  <conditionalFormatting sqref="A26:I31">
    <cfRule type="expression" dxfId="27" priority="3">
      <formula>$C26="Feiertag"</formula>
    </cfRule>
    <cfRule type="expression" dxfId="26" priority="4">
      <formula>WEEKDAY($A26,2)&gt;=6</formula>
    </cfRule>
  </conditionalFormatting>
  <conditionalFormatting sqref="G2:J2 G3:I4 J3:J16 G14:I15 G16:J18 A19:J20 G21:J21 G22:I25 J22:J31">
    <cfRule type="expression" dxfId="25" priority="11">
      <formula>$C2="Feiertag"</formula>
    </cfRule>
    <cfRule type="expression" dxfId="2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7" zoomScale="85" zoomScaleNormal="85" workbookViewId="0">
      <selection activeCell="D19" sqref="D19:F23"/>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Marinko BELJO</v>
      </c>
      <c r="N3" s="44"/>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88</v>
      </c>
      <c r="K5" s="39"/>
      <c r="L5" s="39"/>
      <c r="M5" s="1" t="s">
        <v>8</v>
      </c>
      <c r="N5" s="27">
        <f ca="1">SUM(I2:I32)</f>
        <v>-1.9539925233402755E-14</v>
      </c>
      <c r="O5" s="35"/>
      <c r="Q5" s="7"/>
    </row>
    <row r="6" spans="1:17" x14ac:dyDescent="0.2">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88</v>
      </c>
      <c r="K6" s="39"/>
      <c r="L6" s="39"/>
      <c r="M6" s="25"/>
      <c r="O6" s="35"/>
      <c r="Q6" s="7"/>
    </row>
    <row r="7" spans="1:17" x14ac:dyDescent="0.2">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88</v>
      </c>
      <c r="K7" s="39"/>
      <c r="L7" s="39"/>
      <c r="M7" s="1" t="s">
        <v>59</v>
      </c>
      <c r="N7" s="27">
        <f ca="1">Gesamt!B9+SUM(Gesamt!E2:E6)-SUM(Gesamt!J2:J6)</f>
        <v>-7.460698725481052E-14</v>
      </c>
      <c r="O7" s="35"/>
      <c r="Q7" s="7"/>
    </row>
    <row r="8" spans="1:17" x14ac:dyDescent="0.2">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88</v>
      </c>
      <c r="K8" s="39"/>
      <c r="L8" s="39"/>
      <c r="M8" s="25"/>
      <c r="O8" s="35"/>
      <c r="Q8" s="7"/>
    </row>
    <row r="9" spans="1:17" x14ac:dyDescent="0.2">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88</v>
      </c>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t="s">
        <v>90</v>
      </c>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107.49999999999999</v>
      </c>
      <c r="O17" s="42" t="s">
        <v>92</v>
      </c>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t="s">
        <v>91</v>
      </c>
      <c r="K18" s="39"/>
      <c r="L18" s="39"/>
      <c r="O18" s="42" t="s">
        <v>93</v>
      </c>
      <c r="Q18" s="7"/>
    </row>
    <row r="19" spans="1:17" x14ac:dyDescent="0.2">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88</v>
      </c>
      <c r="K19" s="39">
        <v>25</v>
      </c>
      <c r="L19" s="39"/>
      <c r="M19" s="13" t="s">
        <v>6</v>
      </c>
      <c r="O19" s="35"/>
      <c r="Q19" s="7"/>
    </row>
    <row r="20" spans="1:17" x14ac:dyDescent="0.2">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88</v>
      </c>
      <c r="K20" s="39">
        <v>25</v>
      </c>
      <c r="L20" s="39"/>
      <c r="M20" s="6" t="s">
        <v>43</v>
      </c>
      <c r="N20" s="7">
        <f>Gesamt!C30</f>
        <v>8</v>
      </c>
      <c r="O20" s="35"/>
      <c r="Q20" s="7"/>
    </row>
    <row r="21" spans="1:17" x14ac:dyDescent="0.2">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88</v>
      </c>
      <c r="K21" s="39"/>
      <c r="L21" s="39"/>
      <c r="M21" s="6" t="s">
        <v>44</v>
      </c>
      <c r="N21" s="7">
        <f>Gesamt!C31</f>
        <v>8</v>
      </c>
      <c r="O21" s="35"/>
      <c r="Q21" s="7"/>
    </row>
    <row r="22" spans="1:17" x14ac:dyDescent="0.2">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88</v>
      </c>
      <c r="K22" s="39"/>
      <c r="L22" s="39"/>
      <c r="M22" s="6" t="s">
        <v>45</v>
      </c>
      <c r="N22" s="7">
        <f>Gesamt!C32</f>
        <v>8</v>
      </c>
      <c r="O22" s="35"/>
      <c r="Q22" s="7"/>
    </row>
    <row r="23" spans="1:17" x14ac:dyDescent="0.2">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88</v>
      </c>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c r="L27" s="39"/>
      <c r="M27" s="13" t="s">
        <v>54</v>
      </c>
      <c r="N27" s="27">
        <f>SUM(N20:N26)</f>
        <v>38.5</v>
      </c>
      <c r="O27" s="35"/>
      <c r="Q27" s="7"/>
    </row>
    <row r="28" spans="1:17" x14ac:dyDescent="0.2">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c r="K28" s="39"/>
      <c r="L28" s="39"/>
      <c r="O28" s="35"/>
      <c r="Q28" s="7"/>
    </row>
    <row r="29" spans="1:17" x14ac:dyDescent="0.2">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c r="K29" s="39"/>
      <c r="L29" s="39"/>
      <c r="O29" s="35"/>
      <c r="Q29" s="7"/>
    </row>
    <row r="30" spans="1:17" x14ac:dyDescent="0.2">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c r="K30" s="39"/>
      <c r="L30" s="39"/>
      <c r="N30" s="2" t="s">
        <v>94</v>
      </c>
      <c r="O30" s="43">
        <f>710+410</f>
        <v>1120</v>
      </c>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M32" s="41" t="s">
        <v>89</v>
      </c>
      <c r="O32" s="35"/>
      <c r="Q32" s="7"/>
    </row>
    <row r="33" spans="10:12" x14ac:dyDescent="0.2">
      <c r="K33" s="39"/>
      <c r="L33" s="39"/>
    </row>
    <row r="34" spans="10:12" x14ac:dyDescent="0.2">
      <c r="J34" s="2" t="s">
        <v>68</v>
      </c>
      <c r="K34" s="39">
        <f>SUM(K2:K33)</f>
        <v>50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3" priority="9">
      <formula>$C5="Feiertag"</formula>
    </cfRule>
    <cfRule type="expression" dxfId="22" priority="10">
      <formula>WEEKDAY($A5,2)&gt;=6</formula>
    </cfRule>
  </conditionalFormatting>
  <conditionalFormatting sqref="A10:I30">
    <cfRule type="expression" dxfId="21" priority="1">
      <formula>$C10="Feiertag"</formula>
    </cfRule>
    <cfRule type="expression" dxfId="20" priority="2">
      <formula>WEEKDAY($A10,2)&gt;=6</formula>
    </cfRule>
  </conditionalFormatting>
  <conditionalFormatting sqref="A2:J4 G5:J5 G6:I9 J6:J30 A31:J32">
    <cfRule type="expression" dxfId="19" priority="13">
      <formula>$C2="Feiertag"</formula>
    </cfRule>
    <cfRule type="expression" dxfId="18" priority="14">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zoomScaleNormal="100" workbookViewId="0">
      <selection activeCell="O34" sqref="O34"/>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D2" s="24">
        <v>0.29166666666666669</v>
      </c>
      <c r="E2" s="24">
        <v>0.70833333333333337</v>
      </c>
      <c r="F2" s="24">
        <v>4.1666666666666664E-2</v>
      </c>
      <c r="G2" s="27">
        <f>IF(OR(C2="krank",C2="Urlaub",C2="Sonderurlaub"), H2,IF(D2&lt;=E2,(E2-D2-F2)*24,(1-D2+E2-F2)*24)+IF(C2= "Urlaub halber Tag",H2/2,0)+IF(AND(C2="Urlaub halber Tag", J2="halber Arbeitstag"),H2/2,0))</f>
        <v>9</v>
      </c>
      <c r="H2" s="27">
        <f ca="1">IF(Q2&lt;&gt;"",Q2,IF(OR(C2="Feiertag",A2&lt;Gesamt!$B$11,A2&gt;Gesamt!$B$13,),0,INDIRECT("N"&amp;WEEKDAY(A2,2)+19)))</f>
        <v>8</v>
      </c>
      <c r="I2" s="27">
        <f ca="1">IF(OR(C2="Überstundenabbau",C2="Urlaub halber Tag",E2&lt;&gt;""),G2-H2,0)</f>
        <v>1</v>
      </c>
      <c r="J2" s="7" t="s">
        <v>95</v>
      </c>
      <c r="K2" s="39">
        <v>11.94</v>
      </c>
      <c r="L2" s="39"/>
      <c r="M2" s="25"/>
      <c r="O2" s="35"/>
      <c r="Q2" s="7"/>
    </row>
    <row r="3" spans="1:17" x14ac:dyDescent="0.2">
      <c r="A3" s="29">
        <v>46175</v>
      </c>
      <c r="B3" t="str">
        <f t="shared" ref="B3:B31" si="0">TEXT(A3,"TTT")</f>
        <v>Di</v>
      </c>
      <c r="D3" s="24">
        <v>0.29166666666666669</v>
      </c>
      <c r="E3" s="24">
        <v>0.75</v>
      </c>
      <c r="F3" s="24">
        <v>4.1666666666666664E-2</v>
      </c>
      <c r="G3" s="27">
        <f t="shared" ref="G3:G31" si="1">IF(OR(C3="krank",C3="Urlaub",C3="Sonderurlaub"), H3,IF(D3&lt;=E3,(E3-D3-F3)*24,(1-D3+E3-F3)*24)+IF(C3= "Urlaub halber Tag",H3/2,0)+IF(AND(C3="Urlaub halber Tag", J3="halber Arbeitstag"),H3/2,0))</f>
        <v>10</v>
      </c>
      <c r="H3" s="27">
        <f ca="1">IF(Q3&lt;&gt;"",Q3,IF(OR(C3="Feiertag",A3&lt;Gesamt!$B$11,A3&gt;Gesamt!$B$13,),0,INDIRECT("N"&amp;WEEKDAY(A3,2)+19)))</f>
        <v>8</v>
      </c>
      <c r="I3" s="27">
        <f t="shared" ref="I3:I31" ca="1" si="2">IF(OR(C3="Überstundenabbau",C3="Urlaub halber Tag",E3&lt;&gt;""),G3-H3,0)</f>
        <v>2</v>
      </c>
      <c r="J3" s="7" t="s">
        <v>95</v>
      </c>
      <c r="K3" s="39">
        <v>11.94</v>
      </c>
      <c r="L3" s="39"/>
      <c r="M3" s="44" t="str">
        <f>Gesamt!A3</f>
        <v>Marinko BELJO</v>
      </c>
      <c r="N3" s="44"/>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 ca="1">SUM(I2:I32)</f>
        <v>3</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2.9999999999999254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19</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M30" s="47" t="s">
        <v>96</v>
      </c>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23.88</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5:J8 A14:J31 A9:C13 G9:J13 A2:C4 G2:J4">
    <cfRule type="expression" dxfId="17" priority="5">
      <formula>$C2="Feiertag"</formula>
    </cfRule>
    <cfRule type="expression" dxfId="16" priority="8">
      <formula>WEEKDAY($A2,2)&gt;=6</formula>
    </cfRule>
  </conditionalFormatting>
  <conditionalFormatting sqref="D9:F13">
    <cfRule type="expression" dxfId="3" priority="3">
      <formula>$C9="Feiertag"</formula>
    </cfRule>
    <cfRule type="expression" dxfId="2" priority="4">
      <formula>WEEKDAY($A9,2)&gt;=6</formula>
    </cfRule>
  </conditionalFormatting>
  <conditionalFormatting sqref="D2:F4">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Marinko BELJO</v>
      </c>
      <c r="N3" s="44"/>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2.9999999999999254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Marinko BELJO</v>
      </c>
      <c r="N3" s="44"/>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2.9999999999999254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Marinko BELJO</v>
      </c>
      <c r="N3" s="44"/>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2.9999999999999254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10" zoomScaleNormal="100" workbookViewId="0">
      <selection activeCell="C27" sqref="C27"/>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4" t="str">
        <f>Gesamt!A3</f>
        <v>Marinko BELJO</v>
      </c>
      <c r="N3" s="44"/>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2.9999999999999254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4" t="str">
        <f>Gesamt!A3</f>
        <v>Marinko BELJO</v>
      </c>
      <c r="N3" s="44"/>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2.9999999999999254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topLeftCell="A7" zoomScaleNormal="100" workbookViewId="0">
      <selection activeCell="C26" sqref="C2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4" t="str">
        <f>Gesamt!A3</f>
        <v>Marinko BELJO</v>
      </c>
      <c r="N3" s="44"/>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2.9999999999999254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5" t="s">
        <v>87</v>
      </c>
      <c r="B3" s="45"/>
      <c r="D3" s="6" t="s">
        <v>10</v>
      </c>
      <c r="E3" s="7">
        <f>Februar!N5</f>
        <v>0</v>
      </c>
      <c r="F3" s="8">
        <f>Februar!N9</f>
        <v>0</v>
      </c>
      <c r="G3" s="2">
        <f>Februar!N13</f>
        <v>0</v>
      </c>
      <c r="H3" s="7">
        <f>Februar!N17</f>
        <v>0</v>
      </c>
      <c r="I3" s="7"/>
      <c r="J3" s="7">
        <v>0</v>
      </c>
      <c r="Z3" s="2" t="b">
        <v>1</v>
      </c>
    </row>
    <row r="4" spans="1:26" x14ac:dyDescent="0.2">
      <c r="D4" s="6" t="s">
        <v>11</v>
      </c>
      <c r="E4" s="7">
        <f ca="1">März!N5</f>
        <v>-2.4868995751603507E-14</v>
      </c>
      <c r="F4" s="8">
        <f>März!N9</f>
        <v>0</v>
      </c>
      <c r="G4" s="2">
        <f>März!N13</f>
        <v>0</v>
      </c>
      <c r="H4" s="7">
        <f>März!N17</f>
        <v>131.49999999999997</v>
      </c>
      <c r="I4" s="7"/>
      <c r="J4" s="7">
        <v>0</v>
      </c>
      <c r="Z4" s="2" t="b">
        <v>1</v>
      </c>
    </row>
    <row r="5" spans="1:26" x14ac:dyDescent="0.2">
      <c r="A5" s="1" t="s">
        <v>28</v>
      </c>
      <c r="B5" s="2">
        <v>20</v>
      </c>
      <c r="D5" s="6" t="s">
        <v>12</v>
      </c>
      <c r="E5" s="7">
        <f ca="1">April!N5</f>
        <v>-3.0198066269804258E-14</v>
      </c>
      <c r="F5" s="8">
        <f>April!N9</f>
        <v>0</v>
      </c>
      <c r="G5" s="2">
        <f>April!N13</f>
        <v>0</v>
      </c>
      <c r="H5" s="7">
        <f>April!N17</f>
        <v>162</v>
      </c>
      <c r="I5" s="7"/>
      <c r="J5" s="7">
        <v>0</v>
      </c>
      <c r="Z5" s="2" t="b">
        <v>1</v>
      </c>
    </row>
    <row r="6" spans="1:26" x14ac:dyDescent="0.2">
      <c r="D6" s="6" t="s">
        <v>13</v>
      </c>
      <c r="E6" s="7">
        <f ca="1">Mai!N5</f>
        <v>-1.9539925233402755E-14</v>
      </c>
      <c r="F6" s="8">
        <f>Mai!N9</f>
        <v>0</v>
      </c>
      <c r="G6" s="2">
        <f>Mai!N13</f>
        <v>0</v>
      </c>
      <c r="H6" s="7">
        <f>Mai!N17</f>
        <v>107.49999999999999</v>
      </c>
      <c r="I6" s="7"/>
      <c r="J6" s="7">
        <v>0</v>
      </c>
      <c r="Z6" s="2" t="b">
        <v>0</v>
      </c>
    </row>
    <row r="7" spans="1:26" x14ac:dyDescent="0.2">
      <c r="A7" s="1" t="s">
        <v>30</v>
      </c>
      <c r="B7" s="2">
        <v>0</v>
      </c>
      <c r="D7" s="6" t="s">
        <v>14</v>
      </c>
      <c r="E7" s="7">
        <f ca="1">Juni!N5</f>
        <v>3</v>
      </c>
      <c r="F7" s="8">
        <f>Juni!N9</f>
        <v>0</v>
      </c>
      <c r="G7" s="2">
        <f>Juni!N13</f>
        <v>0</v>
      </c>
      <c r="H7" s="7">
        <f>Juni!N17</f>
        <v>19</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46090</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2.9999999999999254</v>
      </c>
      <c r="F15" s="8">
        <f>SUM(F2:F13)</f>
        <v>0</v>
      </c>
      <c r="G15" s="2">
        <f>SUM(G2:G13)</f>
        <v>0</v>
      </c>
      <c r="H15" s="7">
        <f>SUM(H2:H13)</f>
        <v>420</v>
      </c>
      <c r="I15" s="7"/>
      <c r="J15" s="7">
        <f>SUM(J2:J13)</f>
        <v>0</v>
      </c>
    </row>
    <row r="16" spans="1:26" x14ac:dyDescent="0.2">
      <c r="A16" s="6" t="s">
        <v>9</v>
      </c>
      <c r="B16" s="7">
        <f>Januar!N27</f>
        <v>38.5</v>
      </c>
    </row>
    <row r="17" spans="1:7" x14ac:dyDescent="0.2">
      <c r="A17" s="6" t="s">
        <v>10</v>
      </c>
      <c r="B17" s="7">
        <f>Februar!N27</f>
        <v>38.5</v>
      </c>
      <c r="D17" s="4" t="s">
        <v>39</v>
      </c>
      <c r="E17" s="7">
        <f ca="1">SUM(E2:E13)+B9-J15</f>
        <v>2.9999999999999254</v>
      </c>
    </row>
    <row r="18" spans="1:7" x14ac:dyDescent="0.2">
      <c r="A18" s="6" t="s">
        <v>11</v>
      </c>
      <c r="B18" s="7">
        <f>März!N27</f>
        <v>38.5</v>
      </c>
      <c r="D18" s="9" t="s">
        <v>40</v>
      </c>
      <c r="G18" s="2">
        <f>B5+B7-G15</f>
        <v>20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6" t="s">
        <v>55</v>
      </c>
    </row>
    <row r="24" spans="19:20" x14ac:dyDescent="0.2">
      <c r="S24" s="46"/>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2026-07-08T10:20:31Z</dcterms:modified>
</cp:coreProperties>
</file>