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Desktop/2026-07_Juli/"/>
    </mc:Choice>
  </mc:AlternateContent>
  <xr:revisionPtr revIDLastSave="0" documentId="8_{04E80B0A-0DA4-6D4C-842D-41CD336673B6}" xr6:coauthVersionLast="47" xr6:coauthVersionMax="47" xr10:uidLastSave="{00000000-0000-0000-0000-000000000000}"/>
  <bookViews>
    <workbookView xWindow="24120" yWindow="23360" windowWidth="28700" windowHeight="17880"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9"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4" i="3"/>
  <c r="H11" i="3"/>
  <c r="H9" i="3"/>
  <c r="H8" i="3"/>
  <c r="H7" i="3"/>
  <c r="H2" i="3"/>
  <c r="H10" i="3"/>
  <c r="H6" i="3"/>
  <c r="H27" i="3"/>
  <c r="H21" i="3"/>
  <c r="H25" i="3"/>
  <c r="H16" i="3"/>
  <c r="H20" i="3"/>
  <c r="H13" i="3"/>
  <c r="H31" i="3"/>
  <c r="H15" i="3"/>
  <c r="H28" i="3"/>
  <c r="H23" i="3"/>
  <c r="H14" i="3"/>
  <c r="H30" i="3"/>
  <c r="H18" i="3"/>
  <c r="H29" i="3"/>
  <c r="H22" i="3"/>
  <c r="H17" i="3"/>
  <c r="H24" i="3"/>
  <c r="H32"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15" i="5"/>
  <c r="H9" i="12"/>
  <c r="H27" i="10"/>
  <c r="H2" i="5"/>
  <c r="H26" i="12"/>
  <c r="H26" i="5"/>
  <c r="H5" i="6"/>
  <c r="I7" i="4" l="1"/>
  <c r="I29"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21" i="4"/>
  <c r="H18" i="6"/>
  <c r="H2" i="6"/>
  <c r="H17" i="10"/>
  <c r="H8" i="1"/>
  <c r="H9" i="2"/>
  <c r="H16" i="5"/>
  <c r="H12" i="6"/>
  <c r="H31" i="12"/>
  <c r="H21" i="1"/>
  <c r="H15" i="12"/>
  <c r="H22" i="4"/>
  <c r="H23" i="9"/>
  <c r="H25" i="8"/>
  <c r="H30" i="9"/>
  <c r="H29" i="12"/>
  <c r="H15" i="1"/>
  <c r="H21" i="5"/>
  <c r="H28" i="10"/>
  <c r="H17" i="8"/>
  <c r="H30" i="10"/>
  <c r="H13" i="6"/>
  <c r="H16" i="12"/>
  <c r="H30" i="11"/>
  <c r="H10" i="10"/>
  <c r="H16" i="2"/>
  <c r="H19" i="3"/>
  <c r="H18" i="1"/>
  <c r="H20" i="6"/>
  <c r="H2" i="8"/>
  <c r="H31" i="4"/>
  <c r="H32" i="10"/>
  <c r="H14" i="1"/>
  <c r="H12" i="10"/>
  <c r="H20" i="5"/>
  <c r="H28" i="8"/>
  <c r="H19" i="1"/>
  <c r="H27" i="12"/>
  <c r="H26" i="9"/>
  <c r="H19" i="12"/>
  <c r="H16" i="4"/>
  <c r="H23" i="6"/>
  <c r="H14" i="4"/>
  <c r="H2" i="12"/>
  <c r="H16" i="8"/>
  <c r="H8" i="8"/>
  <c r="H4" i="4"/>
  <c r="H20" i="2"/>
  <c r="H23" i="1"/>
  <c r="H25" i="9"/>
  <c r="H22" i="5"/>
  <c r="H32" i="5"/>
  <c r="H5" i="4"/>
  <c r="H18" i="5"/>
  <c r="H5" i="1"/>
  <c r="H18" i="12"/>
  <c r="H4" i="2"/>
  <c r="H9" i="4"/>
  <c r="H29" i="11"/>
  <c r="H19" i="9"/>
  <c r="H28" i="1"/>
  <c r="H12" i="1"/>
  <c r="H8" i="2"/>
  <c r="H10" i="12"/>
  <c r="H23" i="12"/>
  <c r="H21" i="2"/>
  <c r="H15" i="9"/>
  <c r="H3" i="4"/>
  <c r="H25" i="2"/>
  <c r="H12" i="9"/>
  <c r="H16" i="10"/>
  <c r="H13" i="12"/>
  <c r="H5" i="5"/>
  <c r="H21" i="10"/>
  <c r="H4" i="12"/>
  <c r="H11" i="11"/>
  <c r="H6" i="6"/>
  <c r="H25" i="4"/>
  <c r="H4" i="8"/>
  <c r="H26" i="6"/>
  <c r="H26" i="8"/>
  <c r="H16" i="1"/>
  <c r="H28" i="5"/>
  <c r="H6" i="10"/>
  <c r="H15" i="2"/>
  <c r="H19" i="2"/>
  <c r="H11" i="4"/>
  <c r="H6" i="8"/>
  <c r="H10" i="1"/>
  <c r="H5" i="8"/>
  <c r="H29" i="1"/>
  <c r="H16" i="11"/>
  <c r="H6" i="4"/>
  <c r="H11" i="5"/>
  <c r="H7" i="7"/>
  <c r="H27" i="9"/>
  <c r="H30" i="8"/>
  <c r="H5" i="11"/>
  <c r="H13" i="10"/>
  <c r="H15" i="10"/>
  <c r="H7" i="9"/>
  <c r="H7" i="5"/>
  <c r="H30" i="4"/>
  <c r="H13" i="2"/>
  <c r="H27" i="8"/>
  <c r="H6" i="12"/>
  <c r="H18" i="8"/>
  <c r="H23" i="7"/>
  <c r="H13" i="9"/>
  <c r="H20" i="10"/>
  <c r="H19" i="6"/>
  <c r="H3" i="5"/>
  <c r="H23" i="11"/>
  <c r="H18" i="2"/>
  <c r="H31" i="5"/>
  <c r="H30" i="7"/>
  <c r="H5" i="12"/>
  <c r="H24" i="11"/>
  <c r="H14" i="8"/>
  <c r="H25" i="12"/>
  <c r="H8" i="6"/>
  <c r="H9" i="9"/>
  <c r="H19" i="5"/>
  <c r="H24" i="1"/>
  <c r="H32" i="7"/>
  <c r="H29" i="2"/>
  <c r="H6" i="2"/>
  <c r="H14" i="9"/>
  <c r="H15" i="8"/>
  <c r="H26" i="2"/>
  <c r="H14" i="10"/>
  <c r="H17" i="9"/>
  <c r="H9" i="7"/>
  <c r="H20" i="4"/>
  <c r="H23" i="4"/>
  <c r="H12" i="4"/>
  <c r="H10" i="5"/>
  <c r="H23" i="10"/>
  <c r="H3" i="1"/>
  <c r="H10" i="11"/>
  <c r="H10" i="8"/>
  <c r="H7" i="11"/>
  <c r="H10" i="9"/>
  <c r="H10" i="2"/>
  <c r="H12" i="5"/>
  <c r="H9" i="8"/>
  <c r="H6" i="11"/>
  <c r="H24" i="6"/>
  <c r="H31" i="6"/>
  <c r="H22" i="12"/>
  <c r="H11" i="8"/>
  <c r="H31" i="9"/>
  <c r="H21" i="8"/>
  <c r="H21" i="9"/>
  <c r="H5" i="10"/>
  <c r="H21" i="12"/>
  <c r="H26" i="10"/>
  <c r="H2" i="2"/>
  <c r="H24" i="8"/>
  <c r="H20" i="9"/>
  <c r="H8" i="7"/>
  <c r="H7" i="12"/>
  <c r="H9" i="6"/>
  <c r="H14" i="12"/>
  <c r="H28" i="2"/>
  <c r="H17" i="1"/>
  <c r="H32" i="8"/>
  <c r="H4" i="7"/>
  <c r="H13" i="1"/>
  <c r="H18" i="4"/>
  <c r="H4" i="10"/>
  <c r="H13" i="4"/>
  <c r="H29" i="10"/>
  <c r="H31" i="10"/>
  <c r="H24" i="12"/>
  <c r="H20" i="7"/>
  <c r="H7" i="1"/>
  <c r="H24" i="9"/>
  <c r="H27" i="1"/>
  <c r="H13" i="7"/>
  <c r="H13" i="8"/>
  <c r="H17" i="12"/>
  <c r="H3" i="6"/>
  <c r="H3" i="7"/>
  <c r="H3" i="8"/>
  <c r="H27" i="4"/>
  <c r="H17" i="4"/>
  <c r="H27" i="5"/>
  <c r="H11" i="7"/>
  <c r="H18" i="10"/>
  <c r="H29" i="6"/>
  <c r="H24" i="7"/>
  <c r="H15" i="11"/>
  <c r="H11" i="10"/>
  <c r="H11" i="2"/>
  <c r="H9" i="5"/>
  <c r="H21" i="11"/>
  <c r="H11" i="6"/>
  <c r="H7" i="6"/>
  <c r="H15" i="6"/>
  <c r="H8" i="12"/>
  <c r="H20" i="11"/>
  <c r="H8" i="4"/>
  <c r="H6" i="5"/>
  <c r="H14" i="7"/>
  <c r="H3" i="12"/>
  <c r="H26" i="11"/>
  <c r="H19" i="10"/>
  <c r="H14" i="6"/>
  <c r="H22" i="2"/>
  <c r="H25" i="1"/>
  <c r="H13" i="5"/>
  <c r="H9" i="1"/>
  <c r="H2" i="7"/>
  <c r="H7" i="8"/>
  <c r="H2" i="9"/>
  <c r="H10" i="7"/>
  <c r="H11" i="1"/>
  <c r="H16" i="6"/>
  <c r="H17" i="2"/>
  <c r="H2" i="1"/>
  <c r="H19" i="8"/>
  <c r="H25" i="7"/>
  <c r="H24" i="2"/>
  <c r="H25" i="6"/>
  <c r="H5" i="2"/>
  <c r="H13" i="11"/>
  <c r="H18" i="9"/>
  <c r="H12" i="2"/>
  <c r="H8" i="5"/>
  <c r="H29" i="9"/>
  <c r="H28" i="7"/>
  <c r="H16" i="9"/>
  <c r="H23" i="2"/>
  <c r="H30" i="12"/>
  <c r="H14" i="2"/>
  <c r="H32" i="12"/>
  <c r="H20" i="1"/>
  <c r="H22" i="1"/>
  <c r="H17" i="5"/>
  <c r="H25" i="10"/>
  <c r="H5" i="7"/>
  <c r="H20" i="12"/>
  <c r="H6" i="1"/>
  <c r="H7" i="10"/>
  <c r="H2" i="11"/>
  <c r="H30" i="5"/>
  <c r="H29" i="4"/>
  <c r="H11" i="12"/>
  <c r="H2" i="10"/>
  <c r="H28" i="4"/>
  <c r="H21" i="7"/>
  <c r="H29" i="8"/>
  <c r="H14" i="11"/>
  <c r="H29" i="5"/>
  <c r="H17" i="11"/>
  <c r="H22" i="8"/>
  <c r="H10" i="6"/>
  <c r="H22" i="7"/>
  <c r="H24" i="10"/>
  <c r="H3" i="2"/>
  <c r="H3" i="9"/>
  <c r="H31" i="11"/>
  <c r="H20" i="8"/>
  <c r="H18" i="11"/>
  <c r="H9" i="10"/>
  <c r="H17" i="7"/>
  <c r="H22" i="9"/>
  <c r="H28" i="9"/>
  <c r="H11" i="9"/>
  <c r="H12" i="12"/>
  <c r="H22" i="10"/>
  <c r="H26" i="3"/>
  <c r="H9" i="11"/>
  <c r="H8" i="11"/>
  <c r="H6" i="7"/>
  <c r="H4" i="1"/>
  <c r="H29" i="7"/>
  <c r="H24" i="4"/>
  <c r="H7" i="2"/>
  <c r="H28" i="11"/>
  <c r="H18" i="7"/>
  <c r="H28" i="12"/>
  <c r="H32" i="1"/>
  <c r="H21" i="6"/>
  <c r="H4" i="11"/>
  <c r="H27" i="7"/>
  <c r="H19" i="11"/>
  <c r="H19" i="4"/>
  <c r="H17" i="6"/>
  <c r="H14" i="5"/>
  <c r="H26" i="7"/>
  <c r="H12" i="8"/>
  <c r="H12" i="11"/>
  <c r="H8" i="10"/>
  <c r="H31" i="8"/>
  <c r="H30" i="1"/>
  <c r="H28" i="6"/>
  <c r="H27" i="6"/>
  <c r="H19" i="7"/>
  <c r="H30" i="6"/>
  <c r="H27" i="2"/>
  <c r="H25" i="5"/>
  <c r="H31" i="1"/>
  <c r="H23" i="8"/>
  <c r="H15" i="7"/>
  <c r="H16" i="7"/>
  <c r="H6" i="9"/>
  <c r="H12" i="7"/>
  <c r="H4" i="6"/>
  <c r="H4" i="9"/>
  <c r="H3" i="11"/>
  <c r="H8" i="9"/>
  <c r="H15" i="4"/>
  <c r="H26" i="4"/>
  <c r="H22" i="11"/>
  <c r="H25" i="11"/>
  <c r="H3" i="10"/>
  <c r="H26" i="1"/>
  <c r="H27" i="11"/>
  <c r="H23" i="5"/>
  <c r="H10" i="4"/>
  <c r="H5" i="9"/>
  <c r="H4" i="5"/>
  <c r="H2" i="4"/>
  <c r="H24" i="5"/>
  <c r="H22" i="6"/>
  <c r="H31" i="7"/>
  <c r="I2" i="7" l="1"/>
  <c r="I3" i="7"/>
  <c r="I4" i="7"/>
  <c r="I31" i="7"/>
  <c r="I29" i="7"/>
  <c r="I28" i="7"/>
  <c r="I32" i="7"/>
  <c r="I30" i="7"/>
  <c r="I22" i="7"/>
  <c r="I21" i="7"/>
  <c r="I25" i="7"/>
  <c r="I24" i="7"/>
  <c r="I23" i="7"/>
  <c r="I16" i="7"/>
  <c r="I15" i="7"/>
  <c r="I18" i="7"/>
  <c r="I17" i="7"/>
  <c r="I14" i="7"/>
  <c r="I10" i="7"/>
  <c r="I11" i="7"/>
  <c r="I8" i="7"/>
  <c r="I9" i="7"/>
  <c r="I7" i="7"/>
  <c r="I6" i="6"/>
  <c r="I4" i="6"/>
  <c r="I2" i="6"/>
  <c r="I3" i="6"/>
  <c r="I31" i="6"/>
  <c r="I30" i="6"/>
  <c r="I13" i="6"/>
  <c r="I10" i="6"/>
  <c r="I12" i="6"/>
  <c r="I9" i="6"/>
  <c r="I11" i="6"/>
  <c r="I27" i="6"/>
  <c r="I25" i="6"/>
  <c r="I26" i="6"/>
  <c r="I24" i="6"/>
  <c r="I23" i="6"/>
  <c r="I18" i="6"/>
  <c r="I19" i="6"/>
  <c r="I16" i="6"/>
  <c r="I17" i="6"/>
  <c r="I20" i="6"/>
  <c r="I3" i="4"/>
  <c r="I4" i="2"/>
  <c r="I27" i="2"/>
  <c r="I15" i="4"/>
  <c r="I13" i="1"/>
  <c r="I6" i="5"/>
  <c r="I10" i="1"/>
  <c r="I13" i="2"/>
  <c r="I16" i="5"/>
  <c r="I26" i="2"/>
  <c r="I18" i="2"/>
  <c r="I5" i="1"/>
  <c r="I28" i="4"/>
  <c r="I6" i="1"/>
  <c r="I10" i="4"/>
  <c r="I28" i="2"/>
  <c r="I31" i="4"/>
  <c r="I12" i="1"/>
  <c r="I11" i="1"/>
  <c r="I21" i="4"/>
  <c r="I12" i="2"/>
  <c r="I9" i="5"/>
  <c r="I25" i="1"/>
  <c r="I3" i="2"/>
  <c r="I29" i="4"/>
  <c r="I20" i="2"/>
  <c r="I23" i="5"/>
  <c r="I27" i="5"/>
  <c r="I3" i="1"/>
  <c r="I25" i="4"/>
  <c r="I11" i="2"/>
  <c r="I21" i="5"/>
  <c r="I30" i="5"/>
  <c r="I28" i="1"/>
  <c r="I28" i="5"/>
  <c r="I27" i="1"/>
  <c r="I9" i="4"/>
  <c r="I7" i="2"/>
  <c r="I23" i="4"/>
  <c r="I20" i="1"/>
  <c r="I18" i="1"/>
  <c r="I24" i="4"/>
  <c r="I20" i="5"/>
  <c r="I19" i="1"/>
  <c r="I25" i="2"/>
  <c r="I2" i="4"/>
  <c r="I19" i="2"/>
  <c r="I17" i="4"/>
  <c r="I8" i="5"/>
  <c r="I5" i="2"/>
  <c r="I24" i="1"/>
  <c r="I32" i="1"/>
  <c r="I22" i="5"/>
  <c r="I5" i="5"/>
  <c r="I11" i="4"/>
  <c r="I21" i="1"/>
  <c r="I10" i="2"/>
  <c r="I26" i="1"/>
  <c r="I8" i="4"/>
  <c r="I14" i="2"/>
  <c r="I16" i="4"/>
  <c r="I17" i="2"/>
  <c r="I7" i="1"/>
  <c r="I14" i="1"/>
  <c r="I4" i="4"/>
  <c r="I31" i="1"/>
  <c r="I17" i="1"/>
  <c r="I4" i="1"/>
  <c r="I18" i="4"/>
  <c r="I6" i="2"/>
  <c r="I14" i="5"/>
  <c r="I12" i="5"/>
  <c r="I7" i="5"/>
  <c r="I22" i="4"/>
  <c r="I21" i="2"/>
  <c r="I13" i="5"/>
  <c r="I30" i="4"/>
  <c r="I29" i="5"/>
  <c r="I24" i="2"/>
  <c r="I19" i="5"/>
  <c r="I14" i="4"/>
  <c r="I32" i="3"/>
  <c r="I24" i="3"/>
  <c r="N17" i="12"/>
  <c r="H13" i="13" s="1"/>
  <c r="N5" i="12"/>
  <c r="E13" i="13" s="1"/>
  <c r="N5" i="8"/>
  <c r="E9" i="13" s="1"/>
  <c r="N5" i="9"/>
  <c r="E10" i="13" s="1"/>
  <c r="N5" i="10"/>
  <c r="E11" i="13" s="1"/>
  <c r="N5" i="11"/>
  <c r="E12" i="13" s="1"/>
  <c r="N5" i="7" l="1"/>
  <c r="E8" i="13" s="1"/>
  <c r="N5" i="6"/>
  <c r="E7" i="13" s="1"/>
  <c r="N5" i="2"/>
  <c r="E3" i="13" s="1"/>
  <c r="N5" i="4"/>
  <c r="E5" i="13" s="1"/>
  <c r="N5" i="1"/>
  <c r="E4"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<sst xmlns="http://schemas.openxmlformats.org/spreadsheetml/2006/main" count="642" uniqueCount="124">
  <si>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</si>
  <si>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</si>
  <si>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</si>
  <si>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</si>
  <si>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</si>
  <si>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</si>
  <si>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</si>
  <si>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</si>
  <si>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</si>
  <si>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</si>
  <si>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</si>
  <si>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</si>
  <si>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</si>
  <si>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</si>
  <si>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</si>
  <si>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</si>
  <si>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</si>
  <si>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</si>
  <si>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</si>
  <si>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</si>
  <si>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</si>
  <si>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</si>
  <si>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</si>
  <si>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</si>
  <si>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</si>
  <si>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</si>
  <si>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</si>
  <si>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</si>
  <si>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</si>
  <si>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</si>
  <si>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</si>
  <si>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</si>
  <si>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</si>
  <si>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</si>
  <si>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</si>
  <si>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</si>
  <si>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</si>
  <si>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</si>
  <si>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</si>
  <si>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</si>
  <si>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</si>
  <si>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</si>
  <si>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</si>
  <si>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</si>
  <si>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</si>
  <si>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</si>
  <si>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</si>
  <si>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</si>
  <si>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</si>
  <si>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</si>
  <si>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</si>
  <si>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</si>
  <si>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</si>
  <si>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</si>
  <si>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</si>
  <si>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</si>
  <si>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</si>
  <si>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</si>
  <si>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</si>
  <si>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</si>
  <si>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</si>
  <si>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</si>
  <si>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</si>
  <si>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</si>
  <si>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</si>
  <si>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</si>
  <si>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</si>
  <si>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</si>
  <si>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</si>
  <si>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</si>
  <si>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</si>
  <si>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</si>
  <si>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Wertingen</t>
  </si>
  <si>
    <t>Vorschuß € 1500</t>
  </si>
  <si>
    <t>Hohenburg</t>
  </si>
  <si>
    <t>Entmansberg</t>
  </si>
  <si>
    <t>Vorschuß € 1500,00</t>
  </si>
  <si>
    <t>Vorschuss € 2000,00</t>
  </si>
  <si>
    <t>Belege € 293,00</t>
  </si>
  <si>
    <t>Emtmannsberg</t>
  </si>
  <si>
    <t>Emtsmannsberg</t>
  </si>
  <si>
    <t>Arzberg</t>
  </si>
  <si>
    <t>Entmannsberg</t>
  </si>
  <si>
    <t>Vorschuß € 2010,00</t>
  </si>
  <si>
    <t>Mirko GASPARIN</t>
  </si>
  <si>
    <t>Aidingen</t>
  </si>
  <si>
    <t>Vorschuß € 2000,00</t>
  </si>
  <si>
    <t>Belege€ 300,70</t>
  </si>
  <si>
    <t>Stand 31.05.:</t>
  </si>
  <si>
    <t>Aidlingen</t>
  </si>
  <si>
    <t>Vorschuß € 3530,00</t>
  </si>
  <si>
    <t>Kran Prüfungkosten € 38,50</t>
  </si>
  <si>
    <t>Feldkirchen 94351</t>
  </si>
  <si>
    <t>Feldkirchen 94352</t>
  </si>
  <si>
    <t>Feldkirchen 94353</t>
  </si>
  <si>
    <t>Feldkirchen 94354</t>
  </si>
  <si>
    <t>Feldkirchen 94355</t>
  </si>
  <si>
    <t>Feldkirchen 94356</t>
  </si>
  <si>
    <t>Feldkirchen 94357</t>
  </si>
  <si>
    <t>Feldkirchen 94358</t>
  </si>
  <si>
    <t>Feldkirchen 94359</t>
  </si>
  <si>
    <t>Feldkirchen 94360</t>
  </si>
  <si>
    <t>Feldkirchen 94361</t>
  </si>
  <si>
    <t>Feldkirchen 94362</t>
  </si>
  <si>
    <t>Feldkirchen 94363</t>
  </si>
  <si>
    <t>Feldkirchen 94364</t>
  </si>
  <si>
    <t>Feldkirchen 94365</t>
  </si>
  <si>
    <t>Feldkirchen 94366</t>
  </si>
  <si>
    <t>Feldkirchen 94367</t>
  </si>
  <si>
    <t>Feldkirchen 94368</t>
  </si>
  <si>
    <t>Feldkirchen 94369</t>
  </si>
  <si>
    <t>Feldkirchen 94370</t>
  </si>
  <si>
    <t>Feldkirchen 94371</t>
  </si>
  <si>
    <t>Feldkirchen 94372</t>
  </si>
  <si>
    <t>Feldkirchen 94373</t>
  </si>
  <si>
    <t>Feldkirchen 94374</t>
  </si>
  <si>
    <t>Feldkirchen 94375</t>
  </si>
  <si>
    <t>Feldkirchen 94376</t>
  </si>
  <si>
    <t>Feldkirchen 94377</t>
  </si>
  <si>
    <t>Feldkirchen 94378</t>
  </si>
  <si>
    <t>Feldkirchen 94379</t>
  </si>
  <si>
    <t>Feldkirchen 94380</t>
  </si>
  <si>
    <t>Feldkirchen 94381</t>
  </si>
  <si>
    <t>Vorschuß € 1010,00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</si>
</sst>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0" fontId="3" fillId="11"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8"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Mirko GASPARIN</v>
      </c>
      <c r="N3" s="47"/>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-1.9539925233402755E-14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v>35.299999999999997</v>
      </c>
      <c r="L13" s="39">
        <v>27.9</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v>27.9</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v>27.9</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v>27.9</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v>27.9</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v>27.9</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v>27.9</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v>27.9</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v>27.9</v>
      </c>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2">
      <c r="K33" s="39"/>
      <c r="L33" s="39"/>
    </row>
    <row r="34" spans="10:12" x14ac:dyDescent="0.2">
      <c r="J34" s="2" t="s">
        <v>68</v>
      </c>
      <c r="K34" s="39">
        <f>SUM(K2:K33)</f>
        <v>705.99999999999989</v>
      </c>
      <c r="L34" s="39">
        <f>SUM(L2:L33)</f>
        <v>390.59999999999991</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61" priority="1">
      <formula>$C2="Feiertag"</formula>
    </cfRule>
    <cfRule type="expression" dxfId="6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L2" sqref="L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35.340000000000003</v>
      </c>
      <c r="L2" s="39">
        <v>27.9</v>
      </c>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74</v>
      </c>
      <c r="K3" s="39">
        <v>35.340000000000003</v>
      </c>
      <c r="L3" s="39">
        <v>27.9</v>
      </c>
      <c r="M3" s="47" t="str">
        <f>Gesamt!A3</f>
        <v>Mirko GASPARIN</v>
      </c>
      <c r="N3" s="47"/>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74</v>
      </c>
      <c r="K4" s="39">
        <v>35.340000000000003</v>
      </c>
      <c r="L4" s="39">
        <v>27.9</v>
      </c>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74</v>
      </c>
      <c r="K5" s="39">
        <v>35.340000000000003</v>
      </c>
      <c r="L5" s="39">
        <v>27.9</v>
      </c>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74</v>
      </c>
      <c r="K6" s="39">
        <v>35.340000000000003</v>
      </c>
      <c r="L6" s="39">
        <v>27.9</v>
      </c>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74</v>
      </c>
      <c r="K7" s="39">
        <v>35.340000000000003</v>
      </c>
      <c r="L7" s="39">
        <v>27.9</v>
      </c>
      <c r="M7" s="1" t="s">
        <v>59</v>
      </c>
      <c r="N7" s="27">
        <f ca="1">Gesamt!B9+SUM(Gesamt!E2:E3)-SUM(Gesamt!J2:J3)</f>
        <v>-4.7961634663806763E-14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35.340000000000003</v>
      </c>
      <c r="L17" s="39">
        <v>27.9</v>
      </c>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35.340000000000003</v>
      </c>
      <c r="L18" s="39">
        <v>27.9</v>
      </c>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35.340000000000003</v>
      </c>
      <c r="L19" s="39">
        <v>27.9</v>
      </c>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35.340000000000003</v>
      </c>
      <c r="L20" s="39">
        <v>27.9</v>
      </c>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v>35.340000000000003</v>
      </c>
      <c r="L21" s="39">
        <v>27.9</v>
      </c>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75</v>
      </c>
      <c r="K22" s="39">
        <v>35.340000000000003</v>
      </c>
      <c r="L22" s="39">
        <v>27.9</v>
      </c>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75</v>
      </c>
      <c r="K23" s="39">
        <v>35.340000000000003</v>
      </c>
      <c r="L23" s="39">
        <v>27.9</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35.340000000000003</v>
      </c>
      <c r="L24" s="39">
        <v>27.9</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35.340000000000003</v>
      </c>
      <c r="L25" s="39">
        <v>27.9</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35.340000000000003</v>
      </c>
      <c r="L26" s="39">
        <v>27.9</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35.340000000000003</v>
      </c>
      <c r="L27" s="39">
        <v>27.9</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75</v>
      </c>
      <c r="K28" s="39">
        <v>35.340000000000003</v>
      </c>
      <c r="L28" s="39">
        <v>27.9</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75</v>
      </c>
      <c r="K29" s="39"/>
      <c r="L29" s="39"/>
      <c r="O29" s="35"/>
      <c r="Q29" s="7"/>
    </row>
    <row r="30" spans="1:17" x14ac:dyDescent="0.2">
      <c r="A30" s="29"/>
      <c r="B30"/>
      <c r="G30" s="27"/>
      <c r="H30" s="27"/>
      <c r="I30" s="27"/>
      <c r="J30" s="7"/>
      <c r="K30" s="39"/>
      <c r="L30" s="39"/>
      <c r="M30" s="42" t="s">
        <v>76</v>
      </c>
      <c r="O30" s="35"/>
      <c r="Q30" s="7"/>
    </row>
    <row r="31" spans="1:17" x14ac:dyDescent="0.2">
      <c r="A31" s="23"/>
      <c r="H31" s="7"/>
      <c r="I31" s="7"/>
      <c r="J31" s="2" t="s">
        <v>68</v>
      </c>
      <c r="K31" s="39">
        <f>SUM(K2:K30)</f>
        <v>954.18000000000063</v>
      </c>
      <c r="L31" s="39">
        <f>SUM(L2:L30)</f>
        <v>753.29999999999961</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9" priority="7">
      <formula>$C3="Feiertag"</formula>
    </cfRule>
    <cfRule type="expression" dxfId="58" priority="8">
      <formula>WEEKDAY($A3,2)&gt;=6</formula>
    </cfRule>
  </conditionalFormatting>
  <conditionalFormatting sqref="A17:F21">
    <cfRule type="expression" dxfId="57" priority="3">
      <formula>$C17="Feiertag"</formula>
    </cfRule>
    <cfRule type="expression" dxfId="56" priority="4">
      <formula>WEEKDAY($A17,2)&gt;=6</formula>
    </cfRule>
  </conditionalFormatting>
  <conditionalFormatting sqref="A8:I16">
    <cfRule type="expression" dxfId="55" priority="5">
      <formula>$C8="Feiertag"</formula>
    </cfRule>
    <cfRule type="expression" dxfId="54" priority="6">
      <formula>WEEKDAY($A8,2)&gt;=6</formula>
    </cfRule>
  </conditionalFormatting>
  <conditionalFormatting sqref="A22:I29">
    <cfRule type="expression" dxfId="53" priority="1">
      <formula>$C22="Feiertag"</formula>
    </cfRule>
    <cfRule type="expression" dxfId="52" priority="2">
      <formula>WEEKDAY($A22,2)&gt;=6</formula>
    </cfRule>
  </conditionalFormatting>
  <conditionalFormatting sqref="A2:J2 G3:J3 G4:I7 J4:J18 G17:I18 G19:J19 G20:I21 J20:J29">
    <cfRule type="expression" dxfId="51" priority="9">
      <formula>$C2="Feiertag"</formula>
    </cfRule>
    <cfRule type="expression" dxfId="50"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J32" sqref="J3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80</v>
      </c>
      <c r="K3" s="39">
        <v>35.340000000000003</v>
      </c>
      <c r="L3" s="39">
        <v>27.9</v>
      </c>
      <c r="M3" s="47" t="str">
        <f>Gesamt!A3</f>
        <v>Mirko GASPARIN</v>
      </c>
      <c r="N3" s="47"/>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80</v>
      </c>
      <c r="K4" s="39">
        <v>35.340000000000003</v>
      </c>
      <c r="L4" s="39">
        <v>27.9</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80</v>
      </c>
      <c r="K5" s="39">
        <v>35.340000000000003</v>
      </c>
      <c r="L5" s="39">
        <v>27.9</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80</v>
      </c>
      <c r="K6" s="39">
        <v>35.340000000000003</v>
      </c>
      <c r="L6" s="39">
        <v>27.9</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80</v>
      </c>
      <c r="K7" s="39">
        <v>35.340000000000003</v>
      </c>
      <c r="L7" s="39">
        <v>27.9</v>
      </c>
      <c r="M7" s="1" t="s">
        <v>59</v>
      </c>
      <c r="N7" s="27">
        <f ca="1">Gesamt!B9+SUM(Gesamt!E2:E4)-SUM(Gesamt!J2:J4)</f>
        <v>-7.9936057773011271E-14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Gesamt!B5+Gesamt!B7-SUM(Gesamt!G2:G4)</f>
        <v>24</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79</v>
      </c>
      <c r="K17" s="39">
        <v>35.340000000000003</v>
      </c>
      <c r="L17" s="39">
        <v>27.9</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35.340000000000003</v>
      </c>
      <c r="L18" s="39">
        <v>27.9</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35.340000000000003</v>
      </c>
      <c r="L19" s="39">
        <v>27.9</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35.340000000000003</v>
      </c>
      <c r="L20" s="39">
        <v>27.9</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35.340000000000003</v>
      </c>
      <c r="L21" s="39">
        <v>27.9</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79</v>
      </c>
      <c r="K22" s="39">
        <v>35.340000000000003</v>
      </c>
      <c r="L22" s="39">
        <v>27.9</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79</v>
      </c>
      <c r="K23" s="39">
        <v>35.340000000000003</v>
      </c>
      <c r="L23" s="39">
        <v>27.9</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v>35.340000000000003</v>
      </c>
      <c r="L24" s="39">
        <v>27.9</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v>35.340000000000003</v>
      </c>
      <c r="L25" s="39">
        <v>27.9</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v>35.340000000000003</v>
      </c>
      <c r="L26" s="39">
        <v>27.9</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v>35.340000000000003</v>
      </c>
      <c r="L27" s="39">
        <v>27.9</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v>35.340000000000003</v>
      </c>
      <c r="L28" s="39">
        <v>27.9</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74</v>
      </c>
      <c r="K29" s="39">
        <v>35.340000000000003</v>
      </c>
      <c r="L29" s="39">
        <v>27.9</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74</v>
      </c>
      <c r="K30" s="39">
        <v>35.340000000000003</v>
      </c>
      <c r="L30" s="39">
        <v>27.9</v>
      </c>
      <c r="M30" s="42" t="s">
        <v>77</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74</v>
      </c>
      <c r="K31" s="39">
        <v>35.340000000000003</v>
      </c>
      <c r="L31" s="39">
        <v>27.9</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74</v>
      </c>
      <c r="K32" s="39">
        <v>35.340000000000003</v>
      </c>
      <c r="L32" s="39">
        <v>27.9</v>
      </c>
      <c r="M32" s="43" t="s">
        <v>78</v>
      </c>
      <c r="O32" s="35"/>
      <c r="Q32" s="7"/>
    </row>
    <row r="33" spans="10:12" x14ac:dyDescent="0.2">
      <c r="K33" s="39"/>
      <c r="L33" s="39"/>
    </row>
    <row r="34" spans="10:12" x14ac:dyDescent="0.2">
      <c r="J34" s="2" t="s">
        <v>68</v>
      </c>
      <c r="K34" s="39">
        <f>SUM(K2:K33)</f>
        <v>1060.2000000000005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49" priority="1">
      <formula>$C2="Feiertag"</formula>
    </cfRule>
    <cfRule type="expression" dxfId="4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J23" sqref="J23"/>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35.299999999999997</v>
      </c>
      <c r="L2" s="39">
        <v>27.9</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35.299999999999997</v>
      </c>
      <c r="L3" s="39">
        <v>27.9</v>
      </c>
      <c r="M3" s="47" t="str">
        <f>Gesamt!A3</f>
        <v>Mirko GASPARIN</v>
      </c>
      <c r="N3" s="47"/>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v>35.299999999999997</v>
      </c>
      <c r="L4" s="39">
        <v>27.9</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74</v>
      </c>
      <c r="K5" s="39">
        <v>35.299999999999997</v>
      </c>
      <c r="L5" s="39">
        <v>27.9</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74</v>
      </c>
      <c r="K6" s="39">
        <v>35.299999999999997</v>
      </c>
      <c r="L6" s="39">
        <v>27.9</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74</v>
      </c>
      <c r="K7" s="39">
        <v>35.299999999999997</v>
      </c>
      <c r="L7" s="39">
        <v>27.9</v>
      </c>
      <c r="M7" s="1" t="s">
        <v>59</v>
      </c>
      <c r="N7" s="27">
        <f ca="1">Gesamt!B9+SUM(Gesamt!E2:E5)-SUM(Gesamt!J2:J5)</f>
        <v>-1.1013412404281553E-13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81</v>
      </c>
      <c r="K8" s="39">
        <v>35.299999999999997</v>
      </c>
      <c r="L8" s="39">
        <v>27.9</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81</v>
      </c>
      <c r="K9" s="39">
        <v>35.299999999999997</v>
      </c>
      <c r="L9" s="39">
        <v>27.9</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81</v>
      </c>
      <c r="K10" s="39">
        <v>35.299999999999997</v>
      </c>
      <c r="L10" s="39">
        <v>27.9</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81</v>
      </c>
      <c r="K11" s="39">
        <v>35.299999999999997</v>
      </c>
      <c r="L11" s="39">
        <v>27.9</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81</v>
      </c>
      <c r="K12" s="39">
        <v>35.299999999999997</v>
      </c>
      <c r="L12" s="39">
        <v>27.9</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81</v>
      </c>
      <c r="K13" s="39">
        <v>35.299999999999997</v>
      </c>
      <c r="L13" s="39">
        <v>27.9</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81</v>
      </c>
      <c r="K14" s="39">
        <v>35.299999999999997</v>
      </c>
      <c r="L14" s="39">
        <v>27.9</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81</v>
      </c>
      <c r="K15" s="39">
        <v>35.299999999999997</v>
      </c>
      <c r="L15" s="39">
        <v>27.9</v>
      </c>
      <c r="M15" s="1" t="s">
        <v>58</v>
      </c>
      <c r="N15">
        <f>Gesamt!B5+Gesamt!B7-SUM(Gesamt!G2:G5)</f>
        <v>24</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81</v>
      </c>
      <c r="K16" s="39">
        <v>35.299999999999997</v>
      </c>
      <c r="L16" s="39">
        <v>27.9</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81</v>
      </c>
      <c r="K17" s="39">
        <v>35.299999999999997</v>
      </c>
      <c r="L17" s="39">
        <v>27.9</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81</v>
      </c>
      <c r="K18" s="39">
        <v>35.299999999999997</v>
      </c>
      <c r="L18" s="39">
        <v>27.9</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81</v>
      </c>
      <c r="K19" s="39">
        <v>35.299999999999997</v>
      </c>
      <c r="L19" s="39">
        <v>27.9</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81</v>
      </c>
      <c r="K20" s="39">
        <v>35.299999999999997</v>
      </c>
      <c r="L20" s="39">
        <v>27.9</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81</v>
      </c>
      <c r="K21" s="39">
        <v>35.299999999999997</v>
      </c>
      <c r="L21" s="39">
        <v>27.9</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35.299999999999997</v>
      </c>
      <c r="L22" s="39">
        <v>27.9</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35.299999999999997</v>
      </c>
      <c r="L23" s="39">
        <v>27.9</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82</v>
      </c>
      <c r="K24" s="39">
        <v>35.299999999999997</v>
      </c>
      <c r="L24" s="39">
        <v>27.9</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82</v>
      </c>
      <c r="K25" s="39">
        <v>35.299999999999997</v>
      </c>
      <c r="L25" s="39">
        <v>27.9</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82</v>
      </c>
      <c r="K26" s="39">
        <v>35.299999999999997</v>
      </c>
      <c r="L26" s="39">
        <v>27.9</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82</v>
      </c>
      <c r="K27" s="39">
        <v>35.299999999999997</v>
      </c>
      <c r="L27" s="39">
        <v>27.9</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82</v>
      </c>
      <c r="K30" s="39">
        <v>35.299999999999997</v>
      </c>
      <c r="L30" s="39">
        <v>27.9</v>
      </c>
      <c r="M30" s="42" t="s">
        <v>83</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82</v>
      </c>
      <c r="K31" s="39">
        <v>35.299999999999997</v>
      </c>
      <c r="L31" s="39">
        <v>27.9</v>
      </c>
      <c r="O31" s="35"/>
      <c r="Q31" s="7"/>
    </row>
    <row r="32" spans="1:17" x14ac:dyDescent="0.2">
      <c r="A32" s="23"/>
      <c r="H32" s="7"/>
      <c r="I32" s="7"/>
      <c r="J32" s="7"/>
      <c r="K32" s="39"/>
      <c r="L32" s="39"/>
    </row>
    <row r="33" spans="10:12" x14ac:dyDescent="0.2">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7" priority="1">
      <formula>$C2="Feiertag"</formula>
    </cfRule>
    <cfRule type="expression" dxfId="46" priority="2">
      <formula>WEEKDAY($A2,2)&gt;=6</formula>
    </cfRule>
  </conditionalFormatting>
  <conditionalFormatting sqref="A7:F11">
    <cfRule type="expression" dxfId="45" priority="9">
      <formula>$C7="Feiertag"</formula>
    </cfRule>
    <cfRule type="expression" dxfId="44" priority="10">
      <formula>WEEKDAY($A7,2)&gt;=6</formula>
    </cfRule>
  </conditionalFormatting>
  <conditionalFormatting sqref="A21:F25">
    <cfRule type="expression" dxfId="43" priority="5">
      <formula>$C21="Feiertag"</formula>
    </cfRule>
    <cfRule type="expression" dxfId="42" priority="6">
      <formula>WEEKDAY($A21,2)&gt;=6</formula>
    </cfRule>
  </conditionalFormatting>
  <conditionalFormatting sqref="A12:I20">
    <cfRule type="expression" dxfId="41" priority="7">
      <formula>$C12="Feiertag"</formula>
    </cfRule>
    <cfRule type="expression" dxfId="40" priority="8">
      <formula>WEEKDAY($A12,2)&gt;=6</formula>
    </cfRule>
  </conditionalFormatting>
  <conditionalFormatting sqref="A26:I31">
    <cfRule type="expression" dxfId="39" priority="3">
      <formula>$C26="Feiertag"</formula>
    </cfRule>
    <cfRule type="expression" dxfId="38" priority="4">
      <formula>WEEKDAY($A26,2)&gt;=6</formula>
    </cfRule>
  </conditionalFormatting>
  <conditionalFormatting sqref="G2:J2 G3:I4 J3:J7 A5:I6 G7:I7 G8:J8 G9:I11 J9:J20 G21:J23 G24:I25 J24:J31">
    <cfRule type="expression" dxfId="37" priority="11">
      <formula>$C2="Feiertag"</formula>
    </cfRule>
    <cfRule type="expression" dxfId="3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0"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82</v>
      </c>
      <c r="K2" s="39">
        <v>35.299999999999997</v>
      </c>
      <c r="L2" s="39">
        <v>27.9</v>
      </c>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t="s">
        <v>82</v>
      </c>
      <c r="K3" s="39">
        <v>35.299999999999997</v>
      </c>
      <c r="L3" s="39">
        <v>27.9</v>
      </c>
      <c r="M3" s="47" t="str">
        <f>Gesamt!A3</f>
        <v>Mirko GASPARIN</v>
      </c>
      <c r="N3" s="47"/>
      <c r="O3" s="35"/>
      <c r="Q3" s="7"/>
    </row>
    <row r="4" spans="1:17" x14ac:dyDescent="0.2">
      <c r="A4" s="29">
        <v>46145</v>
      </c>
      <c r="B4" t="str">
        <f t="shared" si="0"/>
        <v>So</v>
      </c>
      <c r="G4" s="27">
        <f t="shared" si="1"/>
        <v>0</v>
      </c>
      <c r="H4" s="27">
        <f ca="1">IF(Q4&lt;&gt;"",Q4,IF(OR(C4="Feiertag",A4&lt;Gesamt!$B$11,A4&gt;Gesamt!$B$13,),0,INDIRECT("N"&amp;WEEKDAY(A4,2)+19)))</f>
        <v>0</v>
      </c>
      <c r="I4" s="27">
        <f t="shared" si="2"/>
        <v>0</v>
      </c>
      <c r="J4" s="7" t="s">
        <v>82</v>
      </c>
      <c r="K4" s="39">
        <v>35.299999999999997</v>
      </c>
      <c r="L4" s="39">
        <v>27.9</v>
      </c>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82</v>
      </c>
      <c r="K5" s="39">
        <v>35.299999999999997</v>
      </c>
      <c r="L5" s="39">
        <v>27.9</v>
      </c>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82</v>
      </c>
      <c r="K6" s="39">
        <v>35.299999999999997</v>
      </c>
      <c r="L6" s="39">
        <v>27.9</v>
      </c>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82</v>
      </c>
      <c r="K7" s="39">
        <v>35.299999999999997</v>
      </c>
      <c r="L7" s="39">
        <v>27.9</v>
      </c>
      <c r="M7" s="1" t="s">
        <v>59</v>
      </c>
      <c r="N7" s="27">
        <f ca="1">Gesamt!B9+SUM(Gesamt!E2:E6)-SUM(Gesamt!J2:J6)</f>
        <v>-1.3500311979441904E-13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39">
        <v>35.299999999999997</v>
      </c>
      <c r="L8" s="39">
        <v>27.9</v>
      </c>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82</v>
      </c>
      <c r="K9" s="39">
        <v>35.299999999999997</v>
      </c>
      <c r="L9" s="39">
        <v>27.9</v>
      </c>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82</v>
      </c>
      <c r="K10" s="39">
        <v>35.299999999999997</v>
      </c>
      <c r="L10" s="39">
        <v>27.9</v>
      </c>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82</v>
      </c>
      <c r="K11" s="39">
        <v>35.299999999999997</v>
      </c>
      <c r="L11" s="39">
        <v>27.9</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35.299999999999997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82</v>
      </c>
      <c r="K13" s="39">
        <v>35.299999999999997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82</v>
      </c>
      <c r="K14" s="39">
        <v>35.299999999999997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82</v>
      </c>
      <c r="K15" s="39">
        <v>35.299999999999997</v>
      </c>
      <c r="L15" s="39">
        <v>27.9</v>
      </c>
      <c r="M15" s="1" t="s">
        <v>58</v>
      </c>
      <c r="N15">
        <f>Gesamt!B5+Gesamt!B7-SUM(Gesamt!G2:G6)</f>
        <v>24</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82</v>
      </c>
      <c r="K16" s="39">
        <v>35.299999999999997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82</v>
      </c>
      <c r="K17" s="39">
        <v>35.299999999999997</v>
      </c>
      <c r="L17" s="39">
        <v>27.9</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74</v>
      </c>
      <c r="K18" s="39">
        <v>35.299999999999997</v>
      </c>
      <c r="L18" s="39">
        <v>27.9</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35.299999999999997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35.299999999999997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74</v>
      </c>
      <c r="K21" s="39">
        <v>35.299999999999997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82</v>
      </c>
      <c r="K22" s="39">
        <v>35.299999999999997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82</v>
      </c>
      <c r="K23" s="39">
        <v>35.299999999999997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82</v>
      </c>
      <c r="K24" s="39">
        <v>35.299999999999997</v>
      </c>
      <c r="L24" s="39">
        <v>27.9</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85</v>
      </c>
      <c r="K25" s="39">
        <v>35.299999999999997</v>
      </c>
      <c r="L25" s="39">
        <v>27.9</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85</v>
      </c>
      <c r="K26" s="39">
        <v>35.299999999999997</v>
      </c>
      <c r="L26" s="39">
        <v>27.9</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85</v>
      </c>
      <c r="K27" s="39">
        <v>35.299999999999997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39">
        <v>35.299999999999997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85</v>
      </c>
      <c r="K29" s="39">
        <v>35.299999999999997</v>
      </c>
      <c r="L29" s="39">
        <v>27.9</v>
      </c>
      <c r="M29" s="42" t="s">
        <v>86</v>
      </c>
      <c r="N29" s="2" t="s">
        <v>88</v>
      </c>
      <c r="O29" s="45">
        <f>1500+1500+2000+2010+2000+2000</f>
        <v>11010</v>
      </c>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85</v>
      </c>
      <c r="K30" s="39">
        <v>35.299999999999997</v>
      </c>
      <c r="L30" s="39">
        <v>27.9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t="s">
        <v>85</v>
      </c>
      <c r="K31" s="39">
        <v>35.299999999999997</v>
      </c>
      <c r="L31" s="39">
        <v>27.9</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t="s">
        <v>85</v>
      </c>
      <c r="K32" s="39">
        <v>35.299999999999997</v>
      </c>
      <c r="L32" s="39">
        <v>27.9</v>
      </c>
      <c r="M32" s="44" t="s">
        <v>87</v>
      </c>
      <c r="O32" s="35"/>
      <c r="Q32" s="7"/>
    </row>
    <row r="33" spans="10:12" x14ac:dyDescent="0.2">
      <c r="K33" s="39"/>
      <c r="L33" s="39"/>
    </row>
    <row r="34" spans="10:12" x14ac:dyDescent="0.2">
      <c r="J34" s="2" t="s">
        <v>68</v>
      </c>
      <c r="K34" s="39">
        <f>SUM(K2:K33)</f>
        <v>1094.2999999999995</v>
      </c>
      <c r="L34" s="39">
        <f>SUM(L2:L33)</f>
        <v>864.89999999999952</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9:F23">
    <cfRule type="expression" dxfId="35" priority="16">
      <formula>WEEKDAY($A19,2)&gt;=6</formula>
    </cfRule>
  </conditionalFormatting>
  <conditionalFormatting sqref="A2:J18">
    <cfRule type="expression" dxfId="34" priority="8">
      <formula>WEEKDAY($A2,2)&gt;=6</formula>
    </cfRule>
  </conditionalFormatting>
  <conditionalFormatting sqref="A2:J32">
    <cfRule type="expression" dxfId="33" priority="1">
      <formula>$C2="Feiertag"</formula>
    </cfRule>
  </conditionalFormatting>
  <conditionalFormatting sqref="A25:J32">
    <cfRule type="expression" dxfId="32" priority="14">
      <formula>WEEKDAY($A25,2)&gt;=6</formula>
    </cfRule>
  </conditionalFormatting>
  <conditionalFormatting sqref="G19:J21 G22:I23 A24:I24">
    <cfRule type="expression" dxfId="31" priority="20">
      <formula>WEEKDAY($A19,2)&gt;=6</formula>
    </cfRule>
  </conditionalFormatting>
  <conditionalFormatting sqref="J22:J24">
    <cfRule type="expression" dxfId="30" priority="2">
      <formula>WEEKDAY($A22,2)&gt;=6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7" zoomScale="90" zoomScaleNormal="90" workbookViewId="0">
      <selection activeCell="D23" sqref="D23:F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89</v>
      </c>
      <c r="K2" s="39">
        <v>30</v>
      </c>
      <c r="L2" s="39">
        <v>27.9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89</v>
      </c>
      <c r="K3" s="39">
        <v>30</v>
      </c>
      <c r="L3" s="39">
        <v>27.9</v>
      </c>
      <c r="M3" s="47" t="str">
        <f>Gesamt!A3</f>
        <v>Mirko GASPARIN</v>
      </c>
      <c r="N3" s="47"/>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89</v>
      </c>
      <c r="K4" s="39">
        <v>30</v>
      </c>
      <c r="L4" s="39">
        <v>27.9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89</v>
      </c>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89</v>
      </c>
      <c r="K6" s="39">
        <v>30</v>
      </c>
      <c r="L6" s="39">
        <v>27.9</v>
      </c>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89</v>
      </c>
      <c r="K7" s="39">
        <v>30</v>
      </c>
      <c r="L7" s="39">
        <v>27.9</v>
      </c>
      <c r="M7" s="1" t="s">
        <v>59</v>
      </c>
      <c r="N7" s="27">
        <f ca="1">Gesamt!B9+SUM(Gesamt!E2:E7)-SUM(Gesamt!J2:J7)</f>
        <v>-1.6520118606422329E-13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89</v>
      </c>
      <c r="K8" s="39">
        <v>30</v>
      </c>
      <c r="L8" s="39">
        <v>27.9</v>
      </c>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89</v>
      </c>
      <c r="K9" s="39">
        <v>30</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89</v>
      </c>
      <c r="K10" s="39">
        <v>30</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89</v>
      </c>
      <c r="K11" s="39">
        <v>30</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89</v>
      </c>
      <c r="K12" s="39">
        <v>30</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89</v>
      </c>
      <c r="K13" s="39">
        <v>30</v>
      </c>
      <c r="L13" s="39">
        <v>27.9</v>
      </c>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89</v>
      </c>
      <c r="K14" s="39">
        <v>30</v>
      </c>
      <c r="L14" s="39">
        <v>27.9</v>
      </c>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89</v>
      </c>
      <c r="K15" s="39">
        <v>30</v>
      </c>
      <c r="L15" s="39">
        <v>27.9</v>
      </c>
      <c r="M15" s="1" t="s">
        <v>58</v>
      </c>
      <c r="N15">
        <f>Gesamt!B5+Gesamt!B7-SUM(Gesamt!G2:G7)</f>
        <v>24</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89</v>
      </c>
      <c r="K16" s="39">
        <v>30</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89</v>
      </c>
      <c r="K17" s="39">
        <v>30</v>
      </c>
      <c r="L17" s="39">
        <v>27.9</v>
      </c>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89</v>
      </c>
      <c r="K18" s="39">
        <v>30</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89</v>
      </c>
      <c r="K19" s="39">
        <v>30</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89</v>
      </c>
      <c r="K20" s="39">
        <v>30</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89</v>
      </c>
      <c r="K21" s="39">
        <v>30</v>
      </c>
      <c r="L21" s="39">
        <v>27.9</v>
      </c>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89</v>
      </c>
      <c r="K22" s="39">
        <v>30</v>
      </c>
      <c r="L22" s="39">
        <v>27.9</v>
      </c>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89</v>
      </c>
      <c r="K23" s="39">
        <v>30</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89</v>
      </c>
      <c r="K24" s="39">
        <v>30</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89</v>
      </c>
      <c r="K25" s="39">
        <v>30</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89</v>
      </c>
      <c r="K26" s="39">
        <v>30</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89</v>
      </c>
      <c r="K27" s="39">
        <v>30</v>
      </c>
      <c r="L27" s="39">
        <v>27.9</v>
      </c>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89</v>
      </c>
      <c r="K28" s="39">
        <v>30</v>
      </c>
      <c r="L28" s="39">
        <v>27.9</v>
      </c>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89</v>
      </c>
      <c r="K29" s="39">
        <v>30</v>
      </c>
      <c r="L29" s="39">
        <v>27.9</v>
      </c>
      <c r="M29" s="46" t="s">
        <v>90</v>
      </c>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89</v>
      </c>
      <c r="K30" s="39">
        <v>30</v>
      </c>
      <c r="L30" s="39">
        <v>27.9</v>
      </c>
      <c r="M30" s="46" t="s">
        <v>91</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89</v>
      </c>
      <c r="K31" s="39">
        <v>30</v>
      </c>
      <c r="L31" s="39">
        <v>27.9</v>
      </c>
      <c r="O31" s="35"/>
      <c r="Q31" s="7"/>
    </row>
    <row r="32" spans="1:17" x14ac:dyDescent="0.2">
      <c r="A32" s="23"/>
      <c r="H32" s="7"/>
      <c r="I32" s="7"/>
      <c r="J32" s="7"/>
      <c r="K32" s="39"/>
      <c r="L32" s="39"/>
      <c r="Q32" s="7"/>
    </row>
    <row r="33" spans="10:12" x14ac:dyDescent="0.2">
      <c r="J33" s="2" t="s">
        <v>68</v>
      </c>
      <c r="K33" s="39">
        <f>SUM(K2:K32)</f>
        <v>870</v>
      </c>
      <c r="L33" s="39">
        <f>SUM(L2:L32)</f>
        <v>809.09999999999957</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29" priority="15">
      <formula>$C2="Feiertag"</formula>
    </cfRule>
    <cfRule type="expression" dxfId="28" priority="18">
      <formula>WEEKDAY($A2,2)&gt;=6</formula>
    </cfRule>
  </conditionalFormatting>
  <conditionalFormatting sqref="A5:I31">
    <cfRule type="expression" dxfId="27" priority="1">
      <formula>$C5="Feiertag"</formula>
    </cfRule>
    <cfRule type="expression" dxfId="26" priority="2">
      <formula>WEEKDAY($A5,2)&gt;=6</formula>
    </cfRule>
  </conditionalFormatting>
  <conditionalFormatting sqref="D3:I4">
    <cfRule type="expression" dxfId="25" priority="3">
      <formula>$C3="Feiertag"</formula>
    </cfRule>
    <cfRule type="expression" dxfId="24" priority="4">
      <formula>WEEKDAY($A3,2)&gt;=6</formula>
    </cfRule>
  </conditionalFormatting>
  <conditionalFormatting sqref="D2:J2">
    <cfRule type="expression" dxfId="23" priority="5">
      <formula>$C2="Feiertag"</formula>
    </cfRule>
    <cfRule type="expression" dxfId="22"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Normal="100" workbookViewId="0">
      <selection activeCell="O32" sqref="O32"/>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92</v>
      </c>
      <c r="K2" s="39">
        <v>35.299999999999997</v>
      </c>
      <c r="L2" s="39"/>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93</v>
      </c>
      <c r="K3" s="39">
        <v>35.299999999999997</v>
      </c>
      <c r="L3" s="39"/>
      <c r="M3" s="47" t="str">
        <f>Gesamt!A3</f>
        <v>Mirko GASPARIN</v>
      </c>
      <c r="N3" s="47"/>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94</v>
      </c>
      <c r="K4" s="39">
        <v>35.299999999999997</v>
      </c>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t="s">
        <v>95</v>
      </c>
      <c r="K5" s="39">
        <v>35.299999999999997</v>
      </c>
      <c r="L5" s="39">
        <v>27.9</v>
      </c>
      <c r="M5" s="1" t="s">
        <v>8</v>
      </c>
      <c r="N5" s="27">
        <f ca="1">SUM(I2:I32)</f>
        <v>-3.1974423109204508E-14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t="s">
        <v>96</v>
      </c>
      <c r="K6" s="39">
        <v>35.299999999999997</v>
      </c>
      <c r="L6" s="39">
        <v>27.9</v>
      </c>
      <c r="M6" s="25"/>
      <c r="O6" s="35"/>
      <c r="Q6" s="7"/>
    </row>
    <row r="7" spans="1:17" x14ac:dyDescent="0.2">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97</v>
      </c>
      <c r="K7" s="39">
        <v>35.299999999999997</v>
      </c>
      <c r="L7" s="39">
        <v>27.9</v>
      </c>
      <c r="M7" s="1" t="s">
        <v>59</v>
      </c>
      <c r="N7" s="27">
        <f ca="1">Gesamt!B9+SUM(Gesamt!E2:E8)-SUM(Gesamt!J2:J8)</f>
        <v>-1.971756091734278E-13</v>
      </c>
      <c r="O7" s="35"/>
      <c r="Q7" s="7"/>
    </row>
    <row r="8" spans="1:17" x14ac:dyDescent="0.2">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98</v>
      </c>
      <c r="K8" s="39">
        <v>35.299999999999997</v>
      </c>
      <c r="L8" s="39">
        <v>27.9</v>
      </c>
      <c r="M8" s="25"/>
      <c r="O8" s="35"/>
      <c r="Q8" s="7"/>
    </row>
    <row r="9" spans="1:17" x14ac:dyDescent="0.2">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99</v>
      </c>
      <c r="K9" s="39">
        <v>35.299999999999997</v>
      </c>
      <c r="L9" s="39">
        <v>27.9</v>
      </c>
      <c r="M9" s="1" t="s">
        <v>25</v>
      </c>
      <c r="N9">
        <f>COUNTIF(C2:C32,"krank")</f>
        <v>0</v>
      </c>
      <c r="O9" s="35"/>
      <c r="Q9" s="7"/>
    </row>
    <row r="10" spans="1:17" x14ac:dyDescent="0.2">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100</v>
      </c>
      <c r="K10" s="39">
        <v>35.299999999999997</v>
      </c>
      <c r="L10" s="39">
        <v>27.9</v>
      </c>
      <c r="M10" s="25"/>
      <c r="O10" s="35"/>
      <c r="Q10" s="7"/>
    </row>
    <row r="11" spans="1:17" x14ac:dyDescent="0.2">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101</v>
      </c>
      <c r="K11" s="39">
        <v>35.299999999999997</v>
      </c>
      <c r="L11" s="39">
        <v>27.9</v>
      </c>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t="s">
        <v>102</v>
      </c>
      <c r="K12" s="39">
        <v>35.299999999999997</v>
      </c>
      <c r="L12" s="39">
        <v>27.9</v>
      </c>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t="s">
        <v>103</v>
      </c>
      <c r="K13" s="39">
        <v>35.299999999999997</v>
      </c>
      <c r="L13" s="39">
        <v>27.9</v>
      </c>
      <c r="M13" s="1" t="s">
        <v>26</v>
      </c>
      <c r="N13">
        <f>COUNTIF(C2:C32, "Urlaub")+COUNTIF(C2:C32,"Urlaub halber Tag")/2</f>
        <v>0</v>
      </c>
      <c r="O13" s="35"/>
      <c r="Q13" s="7"/>
    </row>
    <row r="14" spans="1:17" x14ac:dyDescent="0.2">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104</v>
      </c>
      <c r="K14" s="39">
        <v>35.299999999999997</v>
      </c>
      <c r="L14" s="39">
        <v>27.9</v>
      </c>
      <c r="M14" s="25"/>
      <c r="O14" s="35"/>
      <c r="Q14" s="7"/>
    </row>
    <row r="15" spans="1:17" x14ac:dyDescent="0.2">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105</v>
      </c>
      <c r="K15" s="39">
        <v>35.299999999999997</v>
      </c>
      <c r="L15" s="39">
        <v>27.9</v>
      </c>
      <c r="M15" s="1" t="s">
        <v>58</v>
      </c>
      <c r="N15">
        <f>Gesamt!B5+Gesamt!B7-SUM(Gesamt!G2:G8)</f>
        <v>24</v>
      </c>
      <c r="O15" s="35"/>
      <c r="Q15" s="7"/>
    </row>
    <row r="16" spans="1:17" x14ac:dyDescent="0.2">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106</v>
      </c>
      <c r="K16" s="39">
        <v>35.299999999999997</v>
      </c>
      <c r="L16" s="39">
        <v>27.9</v>
      </c>
      <c r="O16" s="35"/>
      <c r="Q16" s="7"/>
    </row>
    <row r="17" spans="1:17" x14ac:dyDescent="0.2">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107</v>
      </c>
      <c r="K17" s="39">
        <v>35.299999999999997</v>
      </c>
      <c r="L17" s="39">
        <v>27.9</v>
      </c>
      <c r="M17" s="1" t="s">
        <v>50</v>
      </c>
      <c r="N17" s="27">
        <f>SUM(G2:G32)</f>
        <v>176.49999999999997</v>
      </c>
      <c r="O17" s="35"/>
      <c r="Q17" s="7"/>
    </row>
    <row r="18" spans="1:17" x14ac:dyDescent="0.2">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108</v>
      </c>
      <c r="K18" s="39">
        <v>35.299999999999997</v>
      </c>
      <c r="L18" s="39">
        <v>27.9</v>
      </c>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t="s">
        <v>109</v>
      </c>
      <c r="K19" s="39">
        <v>35.299999999999997</v>
      </c>
      <c r="L19" s="39">
        <v>27.9</v>
      </c>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t="s">
        <v>110</v>
      </c>
      <c r="K20" s="39">
        <v>35.299999999999997</v>
      </c>
      <c r="L20" s="39">
        <v>27.9</v>
      </c>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111</v>
      </c>
      <c r="K21" s="39">
        <v>35.299999999999997</v>
      </c>
      <c r="L21" s="39">
        <v>27.9</v>
      </c>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112</v>
      </c>
      <c r="K22" s="39">
        <v>35.299999999999997</v>
      </c>
      <c r="L22" s="39">
        <v>27.9</v>
      </c>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113</v>
      </c>
      <c r="K23" s="39">
        <v>35.299999999999997</v>
      </c>
      <c r="L23" s="39">
        <v>27.9</v>
      </c>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114</v>
      </c>
      <c r="K24" s="39">
        <v>35.299999999999997</v>
      </c>
      <c r="L24" s="39">
        <v>27.9</v>
      </c>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115</v>
      </c>
      <c r="K25" s="39">
        <v>35.299999999999997</v>
      </c>
      <c r="L25" s="39">
        <v>27.9</v>
      </c>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116</v>
      </c>
      <c r="K26" s="39">
        <v>35.299999999999997</v>
      </c>
      <c r="L26" s="39">
        <v>27.9</v>
      </c>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117</v>
      </c>
      <c r="K27" s="39">
        <v>35.299999999999997</v>
      </c>
      <c r="L27" s="39"/>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118</v>
      </c>
      <c r="K28" s="39">
        <v>35.299999999999997</v>
      </c>
      <c r="L28" s="39"/>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119</v>
      </c>
      <c r="K29" s="39">
        <v>35.299999999999997</v>
      </c>
      <c r="L29" s="39"/>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120</v>
      </c>
      <c r="K30" s="39">
        <v>35.299999999999997</v>
      </c>
      <c r="L30" s="39"/>
      <c r="M30" s="42" t="s">
        <v>123</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121</v>
      </c>
      <c r="K31" s="39">
        <v>35.299999999999997</v>
      </c>
      <c r="L31" s="39"/>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122</v>
      </c>
      <c r="K32" s="39">
        <v>35.299999999999997</v>
      </c>
      <c r="L32" s="39"/>
      <c r="O32" s="35"/>
      <c r="Q32" s="7"/>
    </row>
    <row r="33" spans="10:12" x14ac:dyDescent="0.2">
      <c r="K33" s="39"/>
      <c r="L33" s="39"/>
    </row>
    <row r="34" spans="10:12" x14ac:dyDescent="0.2">
      <c r="J34" s="2" t="s">
        <v>68</v>
      </c>
      <c r="K34" s="39">
        <f>SUM(K2:K33)</f>
        <v>1094.2999999999995</v>
      </c>
      <c r="L34" s="39">
        <f>SUM(L2:L33)</f>
        <v>613.79999999999973</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5:I6 A12:I13 A7:C11 G7:I11 A19:I20 A14:C18 G14:I18 A26:I27 A21:C25 G21:I25 A28:C32 G28:I32 A2:C4 G2:J2 G3:I4 J3:J32">
    <cfRule type="expression" dxfId="21" priority="11">
      <formula>$C2="Feiertag"</formula>
    </cfRule>
    <cfRule type="expression" dxfId="20" priority="12">
      <formula>WEEKDAY($A2,2)&gt;=6</formula>
    </cfRule>
  </conditionalFormatting>
  <conditionalFormatting sqref="D7:F11">
    <cfRule type="expression" dxfId="9" priority="9">
      <formula>$C7="Feiertag"</formula>
    </cfRule>
    <cfRule type="expression" dxfId="8" priority="10">
      <formula>WEEKDAY($A7,2)&gt;=6</formula>
    </cfRule>
  </conditionalFormatting>
  <conditionalFormatting sqref="D14:F18">
    <cfRule type="expression" dxfId="7" priority="7">
      <formula>$C14="Feiertag"</formula>
    </cfRule>
    <cfRule type="expression" dxfId="6" priority="8">
      <formula>WEEKDAY($A14,2)&gt;=6</formula>
    </cfRule>
  </conditionalFormatting>
  <conditionalFormatting sqref="D21:F25">
    <cfRule type="expression" dxfId="5" priority="5">
      <formula>$C21="Feiertag"</formula>
    </cfRule>
    <cfRule type="expression" dxfId="4" priority="6">
      <formula>WEEKDAY($A21,2)&gt;=6</formula>
    </cfRule>
  </conditionalFormatting>
  <conditionalFormatting sqref="D28:F32">
    <cfRule type="expression" dxfId="3" priority="3">
      <formula>$C28="Feiertag"</formula>
    </cfRule>
    <cfRule type="expression" dxfId="2" priority="4">
      <formula>WEEKDAY($A28,2)&gt;=6</formula>
    </cfRule>
  </conditionalFormatting>
  <conditionalFormatting sqref="D2:F4">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Mirko GASPARIN</v>
      </c>
      <c r="N3" s="47"/>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-1.971756091734278E-13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Mirko GASPARIN</v>
      </c>
      <c r="N3" s="47"/>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-1.971756091734278E-13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7" t="str">
        <f>Gesamt!A3</f>
        <v>Mirko GASPARIN</v>
      </c>
      <c r="N3" s="47"/>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-1.971756091734278E-13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Mirko GASPARIN</v>
      </c>
      <c r="N3" s="47"/>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-1.971756091734278E-13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Mirko GASPARIN</v>
      </c>
      <c r="N3" s="47"/>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-1.971756091734278E-13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-1.9539925233402755E-14</v>
      </c>
      <c r="F2" s="8">
        <f>Januar!N9</f>
        <v>0</v>
      </c>
      <c r="G2" s="2">
        <f>Januar!N13</f>
        <v>0</v>
      </c>
      <c r="H2" s="7">
        <f>Januar!N17</f>
        <v>107.5</v>
      </c>
      <c r="I2" s="7"/>
      <c r="J2" s="7">
        <v>0</v>
      </c>
      <c r="Z2" s="2" t="b">
        <v>1</v>
      </c>
    </row>
    <row r="3" spans="1:26" ht="15" customHeight="1" x14ac:dyDescent="0.2">
      <c r="A3" s="48" t="s">
        <v>84</v>
      </c>
      <c r="B3" s="48"/>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 ca="1">Juli!N5</f>
        <v>-3.1974423109204508E-14</v>
      </c>
      <c r="F8" s="8">
        <f>Juli!N9</f>
        <v>0</v>
      </c>
      <c r="G8" s="2">
        <f>Juli!N13</f>
        <v>0</v>
      </c>
      <c r="H8" s="7">
        <f>Juli!N17</f>
        <v>176.49999999999997</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-1.971756091734278E-13</v>
      </c>
      <c r="F15" s="8">
        <f>SUM(F2:F13)</f>
        <v>0</v>
      </c>
      <c r="G15" s="2">
        <f>SUM(G2:G13)</f>
        <v>0</v>
      </c>
      <c r="H15" s="7">
        <f>SUM(H2:H13)</f>
        <v>1070</v>
      </c>
      <c r="I15" s="7"/>
      <c r="J15" s="7">
        <f>SUM(J2:J13)</f>
        <v>0</v>
      </c>
    </row>
    <row r="16" spans="1:26" x14ac:dyDescent="0.2">
      <c r="A16" s="6" t="s">
        <v>9</v>
      </c>
      <c r="B16" s="7">
        <f>Januar!N27</f>
        <v>38.5</v>
      </c>
    </row>
    <row r="17" spans="1:7" x14ac:dyDescent="0.2">
      <c r="A17" s="6" t="s">
        <v>10</v>
      </c>
      <c r="B17" s="7">
        <f>Februar!N27</f>
        <v>38.5</v>
      </c>
      <c r="D17" s="4" t="s">
        <v>39</v>
      </c>
      <c r="E17" s="7">
        <f ca="1">SUM(E2:E13)+B9-J15</f>
        <v>-1.971756091734278E-13</v>
      </c>
    </row>
    <row r="18" spans="1:7" x14ac:dyDescent="0.2">
      <c r="A18" s="6" t="s">
        <v>11</v>
      </c>
      <c r="B18" s="7">
        <f>März!N27</f>
        <v>38.5</v>
      </c>
      <c r="D18" s="9" t="s">
        <v>40</v>
      </c>
      <c r="G18" s="2">
        <f>B5+B7-G15</f>
        <v>24</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9" t="s">
        <v>55</v>
      </c>
    </row>
    <row r="24" spans="19:20" x14ac:dyDescent="0.2">
      <c r="S24" s="49"/>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2026-08-13T07:28:09Z</dcterms:modified>
</cp:coreProperties>
</file>