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DA0920CD-577B-4892-996D-4E2FD42D3DB7}" xr6:coauthVersionLast="47" xr6:coauthVersionMax="47" xr10:uidLastSave="{00000000-0000-0000-0000-000000000000}"/>
  <bookViews>
    <workbookView xWindow="22932" yWindow="-108" windowWidth="23256" windowHeight="12456" firstSheet="2"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12" i="7"/>
  <c r="G13" i="7"/>
  <c r="G19" i="7"/>
  <c r="G20" i="7"/>
  <c r="G26" i="7"/>
  <c r="G27"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18" i="3"/>
  <c r="H32" i="3"/>
  <c r="H23" i="3"/>
  <c r="H10" i="3"/>
  <c r="H14" i="3"/>
  <c r="H15" i="3"/>
  <c r="H7" i="3"/>
  <c r="H9" i="3"/>
  <c r="H29" i="3"/>
  <c r="H25" i="3"/>
  <c r="H3" i="3"/>
  <c r="H4" i="3"/>
  <c r="H20" i="3"/>
  <c r="H13" i="3"/>
  <c r="H11" i="3"/>
  <c r="H22" i="3"/>
  <c r="H27" i="3"/>
  <c r="H21" i="3"/>
  <c r="H24" i="3"/>
  <c r="H31" i="3"/>
  <c r="H8" i="3"/>
  <c r="H2" i="3"/>
  <c r="H28" i="3"/>
  <c r="H30" i="3"/>
  <c r="H17" i="3"/>
  <c r="H16"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4" i="5"/>
  <c r="H16" i="4"/>
  <c r="H22" i="4"/>
  <c r="H4" i="9"/>
  <c r="H14" i="1"/>
  <c r="H26" i="10"/>
  <c r="H5" i="1"/>
  <c r="H5" i="5"/>
  <c r="H3" i="7"/>
  <c r="H6" i="5"/>
  <c r="H30" i="6"/>
  <c r="H27" i="9"/>
  <c r="H28" i="2"/>
  <c r="H9" i="10"/>
  <c r="H20" i="6"/>
  <c r="H7" i="6"/>
  <c r="H8" i="8"/>
  <c r="H21" i="10"/>
  <c r="H21" i="9"/>
  <c r="H20" i="11"/>
  <c r="H29" i="7"/>
  <c r="H32" i="1"/>
  <c r="H27" i="8"/>
  <c r="H12" i="6"/>
  <c r="H10" i="2"/>
  <c r="H16" i="2"/>
  <c r="H15" i="7"/>
  <c r="H7" i="1"/>
  <c r="H23" i="2"/>
  <c r="H29" i="6"/>
  <c r="H7" i="11"/>
  <c r="H13" i="6"/>
  <c r="H10" i="1"/>
  <c r="H11" i="7"/>
  <c r="H16" i="8"/>
  <c r="H13" i="11"/>
  <c r="H20" i="2"/>
  <c r="H18" i="2"/>
  <c r="H32" i="12"/>
  <c r="H2" i="2"/>
  <c r="H13" i="2"/>
  <c r="H2" i="7"/>
  <c r="H12" i="10"/>
  <c r="H5" i="10"/>
  <c r="H9" i="2"/>
  <c r="H21" i="6"/>
  <c r="H32" i="10"/>
  <c r="H4" i="6"/>
  <c r="H28" i="7"/>
  <c r="H6" i="12"/>
  <c r="H25" i="6"/>
  <c r="H29" i="2"/>
  <c r="H25" i="7"/>
  <c r="H12" i="5"/>
  <c r="H4" i="7"/>
  <c r="H6" i="1"/>
  <c r="H8" i="9"/>
  <c r="H17" i="4"/>
  <c r="H24" i="12"/>
  <c r="H13" i="12"/>
  <c r="H24" i="8"/>
  <c r="H23" i="9"/>
  <c r="H31" i="12"/>
  <c r="H29" i="8"/>
  <c r="H8" i="1"/>
  <c r="H5" i="8"/>
  <c r="H10" i="4"/>
  <c r="H15" i="10"/>
  <c r="H13" i="8"/>
  <c r="H6" i="10"/>
  <c r="H20" i="10"/>
  <c r="H12" i="9"/>
  <c r="H11" i="11"/>
  <c r="H21" i="11"/>
  <c r="H2" i="9"/>
  <c r="H23" i="7"/>
  <c r="H6" i="2"/>
  <c r="H27" i="4"/>
  <c r="H25" i="2"/>
  <c r="H16" i="9"/>
  <c r="H11" i="6"/>
  <c r="H30" i="8"/>
  <c r="H14" i="6"/>
  <c r="H21" i="4"/>
  <c r="H12" i="4"/>
  <c r="H23" i="11"/>
  <c r="H16" i="11"/>
  <c r="H18" i="7"/>
  <c r="H27" i="1"/>
  <c r="H28" i="6"/>
  <c r="H31" i="4"/>
  <c r="H8" i="6"/>
  <c r="H7" i="5"/>
  <c r="H11" i="2"/>
  <c r="H24" i="9"/>
  <c r="H8" i="7"/>
  <c r="H15" i="2"/>
  <c r="H19" i="5"/>
  <c r="H5" i="4"/>
  <c r="H10" i="10"/>
  <c r="H23" i="10"/>
  <c r="H25" i="11"/>
  <c r="H11" i="4"/>
  <c r="H13" i="5"/>
  <c r="H19" i="7"/>
  <c r="H12" i="2"/>
  <c r="H30" i="12"/>
  <c r="H14" i="2"/>
  <c r="H19" i="6"/>
  <c r="H3" i="11"/>
  <c r="H10" i="8"/>
  <c r="H6" i="11"/>
  <c r="H7" i="10"/>
  <c r="H28" i="10"/>
  <c r="H3" i="6"/>
  <c r="H19" i="9"/>
  <c r="H3" i="8"/>
  <c r="H23" i="6"/>
  <c r="H3" i="10"/>
  <c r="H6" i="9"/>
  <c r="H21" i="2"/>
  <c r="H8" i="11"/>
  <c r="H31" i="10"/>
  <c r="H11" i="8"/>
  <c r="H7" i="12"/>
  <c r="H10" i="11"/>
  <c r="H3" i="9"/>
  <c r="H3" i="2"/>
  <c r="H22" i="1"/>
  <c r="H31" i="1"/>
  <c r="H17" i="11"/>
  <c r="H25" i="4"/>
  <c r="H30" i="10"/>
  <c r="H22" i="12"/>
  <c r="H2" i="12"/>
  <c r="H13" i="1"/>
  <c r="H24" i="1"/>
  <c r="H24" i="2"/>
  <c r="H21" i="1"/>
  <c r="H20" i="4"/>
  <c r="H11" i="5"/>
  <c r="H10" i="7"/>
  <c r="H23" i="5"/>
  <c r="H29" i="9"/>
  <c r="H15" i="11"/>
  <c r="H9" i="4"/>
  <c r="H18" i="12"/>
  <c r="H3" i="1"/>
  <c r="H22" i="11"/>
  <c r="H12" i="3"/>
  <c r="H2" i="1"/>
  <c r="H13" i="4"/>
  <c r="H25" i="8"/>
  <c r="H29" i="1"/>
  <c r="H27" i="2"/>
  <c r="H11" i="1"/>
  <c r="H9" i="6"/>
  <c r="H13" i="9"/>
  <c r="H8" i="5"/>
  <c r="H28" i="8"/>
  <c r="H11" i="9"/>
  <c r="H22" i="8"/>
  <c r="H17" i="10"/>
  <c r="H17" i="12"/>
  <c r="H22" i="5"/>
  <c r="H25" i="10"/>
  <c r="H32" i="7"/>
  <c r="H28" i="5"/>
  <c r="H17" i="1"/>
  <c r="H6" i="8"/>
  <c r="H4" i="4"/>
  <c r="H25" i="5"/>
  <c r="H14" i="8"/>
  <c r="H2" i="8"/>
  <c r="H9" i="8"/>
  <c r="H30" i="11"/>
  <c r="H27" i="12"/>
  <c r="H24" i="11"/>
  <c r="H26" i="11"/>
  <c r="H15" i="1"/>
  <c r="H5" i="7"/>
  <c r="H22" i="9"/>
  <c r="H7" i="8"/>
  <c r="H19" i="4"/>
  <c r="H12" i="12"/>
  <c r="H29" i="11"/>
  <c r="H29" i="5"/>
  <c r="H29" i="10"/>
  <c r="H5" i="3"/>
  <c r="H10" i="5"/>
  <c r="H27" i="11"/>
  <c r="H8" i="2"/>
  <c r="H24" i="4"/>
  <c r="H25" i="1"/>
  <c r="H30" i="4"/>
  <c r="H26" i="4"/>
  <c r="H5" i="12"/>
  <c r="H3" i="4"/>
  <c r="H7" i="9"/>
  <c r="H25" i="9"/>
  <c r="H19" i="3"/>
  <c r="H9" i="1"/>
  <c r="H22" i="7"/>
  <c r="H31" i="5"/>
  <c r="H24" i="10"/>
  <c r="H31" i="11"/>
  <c r="H12" i="8"/>
  <c r="H21" i="5"/>
  <c r="H6" i="4"/>
  <c r="H8" i="4"/>
  <c r="H14" i="10"/>
  <c r="H12" i="11"/>
  <c r="H31" i="9"/>
  <c r="H20" i="5"/>
  <c r="H22" i="2"/>
  <c r="H4" i="2"/>
  <c r="H24" i="7"/>
  <c r="H24" i="5"/>
  <c r="H15" i="9"/>
  <c r="H18" i="1"/>
  <c r="H14" i="11"/>
  <c r="H19" i="2"/>
  <c r="H30" i="9"/>
  <c r="H24" i="6"/>
  <c r="H28" i="4"/>
  <c r="H4" i="1"/>
  <c r="H16" i="10"/>
  <c r="H4" i="12"/>
  <c r="H23" i="8"/>
  <c r="H18" i="6"/>
  <c r="H30" i="7"/>
  <c r="H10" i="9"/>
  <c r="H13" i="7"/>
  <c r="H23" i="12"/>
  <c r="H26" i="6"/>
  <c r="H19" i="11"/>
  <c r="H14" i="7"/>
  <c r="H11" i="10"/>
  <c r="H25" i="12"/>
  <c r="H4" i="10"/>
  <c r="H20" i="1"/>
  <c r="H15" i="6"/>
  <c r="H19" i="12"/>
  <c r="H19" i="10"/>
  <c r="H9" i="5"/>
  <c r="H14" i="5"/>
  <c r="H31" i="6"/>
  <c r="H27" i="6"/>
  <c r="H20" i="7"/>
  <c r="H16" i="5"/>
  <c r="H26" i="7"/>
  <c r="H17" i="5"/>
  <c r="H7" i="2"/>
  <c r="H16" i="7"/>
  <c r="H20" i="8"/>
  <c r="H4" i="8"/>
  <c r="H17" i="9"/>
  <c r="H15" i="12"/>
  <c r="H14" i="12"/>
  <c r="H18" i="11"/>
  <c r="H18" i="4"/>
  <c r="H17" i="7"/>
  <c r="H30" i="5"/>
  <c r="H20" i="9"/>
  <c r="H14" i="9"/>
  <c r="H2" i="10"/>
  <c r="H23" i="4"/>
  <c r="H2" i="11"/>
  <c r="H30" i="1"/>
  <c r="H22" i="10"/>
  <c r="H16" i="6"/>
  <c r="H9" i="9"/>
  <c r="H5" i="9"/>
  <c r="H26" i="9"/>
  <c r="H17" i="2"/>
  <c r="H18" i="5"/>
  <c r="H12" i="1"/>
  <c r="H7" i="7"/>
  <c r="H26" i="1"/>
  <c r="H27" i="7"/>
  <c r="H18" i="10"/>
  <c r="H31" i="8"/>
  <c r="H18" i="8"/>
  <c r="H18" i="9"/>
  <c r="H28" i="11"/>
  <c r="H32" i="8"/>
  <c r="H3" i="12"/>
  <c r="H4" i="11"/>
  <c r="H17" i="6"/>
  <c r="H21" i="8"/>
  <c r="H28" i="12"/>
  <c r="H13" i="10"/>
  <c r="H29" i="4"/>
  <c r="H26" i="3"/>
  <c r="H19" i="8"/>
  <c r="H29" i="12"/>
  <c r="H28" i="9"/>
  <c r="H19" i="1"/>
  <c r="H17" i="8"/>
  <c r="H15" i="8"/>
  <c r="H20" i="12"/>
  <c r="H21" i="7"/>
  <c r="H11" i="12"/>
  <c r="H10" i="6"/>
  <c r="H22" i="6"/>
  <c r="H14" i="4"/>
  <c r="H26" i="2"/>
  <c r="H6" i="6"/>
  <c r="H6" i="7"/>
  <c r="H15" i="4"/>
  <c r="H27" i="5"/>
  <c r="H23" i="1"/>
  <c r="H5" i="11"/>
  <c r="H21" i="12"/>
  <c r="H16" i="12"/>
  <c r="H16" i="1"/>
  <c r="H3" i="5"/>
  <c r="H9" i="7"/>
  <c r="H12" i="7"/>
  <c r="H31" i="7"/>
  <c r="H8" i="10"/>
  <c r="H26" i="8"/>
  <c r="H5" i="2"/>
  <c r="H9" i="11"/>
  <c r="H8" i="12"/>
  <c r="H2" i="6"/>
  <c r="H2" i="4"/>
  <c r="H28" i="1"/>
  <c r="H10" i="12"/>
  <c r="H32" i="5"/>
  <c r="G31" i="7" l="1"/>
  <c r="G30" i="7"/>
  <c r="G32" i="7"/>
  <c r="G28" i="7"/>
  <c r="G29" i="7"/>
  <c r="G21" i="7"/>
  <c r="G24" i="7"/>
  <c r="G22" i="7"/>
  <c r="G23" i="7"/>
  <c r="G25" i="7"/>
  <c r="G17" i="7"/>
  <c r="G16" i="7"/>
  <c r="G14" i="7"/>
  <c r="G18" i="7"/>
  <c r="G15" i="7"/>
  <c r="G9" i="7"/>
  <c r="G7" i="7"/>
  <c r="G10" i="7"/>
  <c r="G8" i="7"/>
  <c r="G11" i="7"/>
  <c r="G4" i="7"/>
  <c r="G3" i="7"/>
  <c r="G2" i="7"/>
  <c r="G31" i="6"/>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N17" i="6"/>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<sst xmlns="http://schemas.openxmlformats.org/spreadsheetml/2006/main" count="611" uniqueCount="79">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</sst>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2" fontId="0" fillId="9" borderId="0" xfId="0" applyNumberForma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bestFit="1" customWidth="1"/>
    <col min="11" max="11" width="11.42578125" style="2"/>
    <col min="12" max="12" width="11.5703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Mario CALIC</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5">
      <c r="K33" s="39"/>
      <c r="L33" s="39"/>
    </row>
    <row r="34" spans="10:12" x14ac:dyDescent="0.2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3" t="str">
        <f>Gesamt!A3</f>
        <v>Mario CALIC</v>
      </c>
      <c r="N3" s="43"/>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3" t="str">
        <f>Gesamt!A3</f>
        <v>Mario CALIC</v>
      </c>
      <c r="N3" s="43"/>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2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2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5">
      <c r="K33" s="39"/>
      <c r="L33" s="39"/>
    </row>
    <row r="34" spans="10:12" x14ac:dyDescent="0.2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3" t="str">
        <f>Gesamt!A3</f>
        <v>Mario CALIC</v>
      </c>
      <c r="N3" s="43"/>
      <c r="O3" s="35"/>
      <c r="Q3" s="7"/>
    </row>
    <row r="4" spans="1:17" x14ac:dyDescent="0.2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2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2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2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J32"/>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2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2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2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2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2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41" t="s">
        <v>78</v>
      </c>
      <c r="K20" s="39"/>
      <c r="L20" s="39"/>
      <c r="M20" s="6" t="s">
        <v>43</v>
      </c>
      <c r="N20" s="7">
        <f>Gesamt!C30</f>
        <v>8</v>
      </c>
      <c r="O20" s="35"/>
      <c r="Q20" s="7"/>
    </row>
    <row r="21" spans="1:17" x14ac:dyDescent="0.25">
      <c r="A21" s="29">
        <v>46162</v>
      </c>
      <c r="B21" t="str">
        <f t="shared" si="0"/>
        <v>Mi</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46163</v>
      </c>
      <c r="B22" t="str">
        <f t="shared" si="0"/>
        <v>Do</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25">
      <c r="A23" s="29">
        <v>46164</v>
      </c>
      <c r="B23" t="str">
        <f t="shared" si="0"/>
        <v>Fr</v>
      </c>
      <c r="C23" s="41" t="s">
        <v>63</v>
      </c>
      <c r="G23" s="27">
        <f t="shared" ca="1" si="1"/>
        <v>6.5</v>
      </c>
      <c r="H23" s="27">
        <f ca="1">IF(Q23&lt;&gt;"",Q23,IF(OR(C23="Feiertag",A23&lt;Gesamt!$B$11,A23&gt;Gesamt!$B$13,),0,INDIRECT("N"&amp;WEEKDAY(A23,2)+19)))</f>
        <v>6.5</v>
      </c>
      <c r="I23" s="27">
        <f t="shared" si="2"/>
        <v>0</v>
      </c>
      <c r="J23" s="42"/>
      <c r="K23" s="39"/>
      <c r="L23" s="39"/>
      <c r="M23" s="6" t="s">
        <v>46</v>
      </c>
      <c r="N23" s="7">
        <f>Gesamt!C33</f>
        <v>8</v>
      </c>
      <c r="O23" s="35"/>
      <c r="Q23" s="7"/>
    </row>
    <row r="24" spans="1:17" x14ac:dyDescent="0.25">
      <c r="A24" s="29">
        <v>46165</v>
      </c>
      <c r="B24" t="str">
        <f t="shared" si="0"/>
        <v>Sa</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25">
      <c r="A25" s="29">
        <v>46166</v>
      </c>
      <c r="B25" t="str">
        <f t="shared" si="0"/>
        <v>So</v>
      </c>
      <c r="C25" s="41"/>
      <c r="G25" s="27">
        <f t="shared" si="1"/>
        <v>0</v>
      </c>
      <c r="H25" s="27">
        <f ca="1">IF(Q25&lt;&gt;"",Q25,IF(OR(C25="Feiertag",A25&lt;Gesamt!$B$11,A25&gt;Gesamt!$B$13,),0,INDIRECT("N"&amp;WEEKDAY(A25,2)+19)))</f>
        <v>0</v>
      </c>
      <c r="I25" s="27">
        <f t="shared" si="2"/>
        <v>0</v>
      </c>
      <c r="J25" s="42"/>
      <c r="K25" s="39"/>
      <c r="L25" s="39"/>
      <c r="M25" s="6" t="s">
        <v>48</v>
      </c>
      <c r="N25" s="7">
        <f>Gesamt!C35</f>
        <v>0</v>
      </c>
      <c r="O25" s="35"/>
      <c r="Q25" s="7"/>
    </row>
    <row r="26" spans="1:17" x14ac:dyDescent="0.25">
      <c r="A26" s="29">
        <v>46167</v>
      </c>
      <c r="B26" t="str">
        <f t="shared" si="0"/>
        <v>Mo</v>
      </c>
      <c r="C26" s="41" t="s">
        <v>65</v>
      </c>
      <c r="G26" s="27">
        <f t="shared" si="1"/>
        <v>0</v>
      </c>
      <c r="H26" s="27">
        <f ca="1">IF(Q26&lt;&gt;"",Q26,IF(OR(C26="Feiertag",A26&lt;Gesamt!$B$11,A26&gt;Gesamt!$B$13,),0,INDIRECT("N"&amp;WEEKDAY(A26,2)+19)))</f>
        <v>0</v>
      </c>
      <c r="I26" s="27">
        <f t="shared" si="2"/>
        <v>0</v>
      </c>
      <c r="J26" s="42"/>
      <c r="K26" s="39"/>
      <c r="L26" s="39"/>
      <c r="M26" s="6" t="s">
        <v>49</v>
      </c>
      <c r="N26" s="7">
        <f>Gesamt!C36</f>
        <v>0</v>
      </c>
      <c r="O26" s="35"/>
      <c r="Q26" s="7"/>
    </row>
    <row r="27" spans="1:17" x14ac:dyDescent="0.25">
      <c r="A27" s="29">
        <v>46168</v>
      </c>
      <c r="B27" t="str">
        <f t="shared" si="0"/>
        <v>Di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25">
      <c r="A28" s="29">
        <v>46169</v>
      </c>
      <c r="B28" t="str">
        <f t="shared" si="0"/>
        <v>Mi</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25">
      <c r="A29" s="29">
        <v>46170</v>
      </c>
      <c r="B29" t="str">
        <f t="shared" si="0"/>
        <v>Do</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25">
      <c r="A30" s="29">
        <v>46171</v>
      </c>
      <c r="B30" t="str">
        <f t="shared" si="0"/>
        <v>Fr</v>
      </c>
      <c r="C30" s="41" t="s">
        <v>63</v>
      </c>
      <c r="G30" s="27">
        <f t="shared" ca="1" si="1"/>
        <v>6.5</v>
      </c>
      <c r="H30" s="27">
        <f ca="1">IF(Q30&lt;&gt;"",Q30,IF(OR(C30="Feiertag",A30&lt;Gesamt!$B$11,A30&gt;Gesamt!$B$13,),0,INDIRECT("N"&amp;WEEKDAY(A30,2)+19)))</f>
        <v>6.5</v>
      </c>
      <c r="I30" s="27">
        <f t="shared" si="2"/>
        <v>0</v>
      </c>
      <c r="J30" s="42"/>
      <c r="K30" s="39"/>
      <c r="L30" s="39"/>
      <c r="O30" s="35"/>
      <c r="Q30" s="7"/>
    </row>
    <row r="31" spans="1:17" x14ac:dyDescent="0.25">
      <c r="A31" s="29">
        <v>46172</v>
      </c>
      <c r="B31" t="str">
        <f t="shared" si="0"/>
        <v>Sa</v>
      </c>
      <c r="C31" s="41"/>
      <c r="G31" s="27">
        <f t="shared" si="1"/>
        <v>0</v>
      </c>
      <c r="H31" s="27">
        <f ca="1">IF(Q31&lt;&gt;"",Q31,IF(OR(C31="Feiertag",A31&lt;Gesamt!$B$11,A31&gt;Gesamt!$B$13,),0,INDIRECT("N"&amp;WEEKDAY(A31,2)+19)))</f>
        <v>0</v>
      </c>
      <c r="I31" s="27">
        <f t="shared" si="2"/>
        <v>0</v>
      </c>
      <c r="J31" s="42"/>
      <c r="K31" s="39"/>
      <c r="L31" s="39"/>
      <c r="O31" s="35"/>
      <c r="Q31" s="7"/>
    </row>
    <row r="32" spans="1:17" x14ac:dyDescent="0.25">
      <c r="A32" s="29">
        <v>46173</v>
      </c>
      <c r="B32" t="str">
        <f t="shared" si="0"/>
        <v>So</v>
      </c>
      <c r="C32" s="41"/>
      <c r="G32" s="27">
        <f t="shared" si="1"/>
        <v>0</v>
      </c>
      <c r="H32" s="27">
        <f ca="1">IF(Q32&lt;&gt;"",Q32,IF(OR(C32="Feiertag",A32&lt;Gesamt!$B$11,A32&gt;Gesamt!$B$13,),0,INDIRECT("N"&amp;WEEKDAY(A32,2)+19)))</f>
        <v>0</v>
      </c>
      <c r="I32" s="27">
        <f t="shared" si="2"/>
        <v>0</v>
      </c>
      <c r="J32" s="42"/>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J2" sqref="J2"/>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2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42"/>
      <c r="K3" s="39"/>
      <c r="L3" s="39"/>
      <c r="M3" s="43" t="str">
        <f>Gesamt!A3</f>
        <v>Mario CALIC</v>
      </c>
      <c r="N3" s="43"/>
      <c r="O3" s="35"/>
      <c r="Q3" s="7"/>
    </row>
    <row r="4" spans="1:17" x14ac:dyDescent="0.25">
      <c r="A4" s="29">
        <v>46176</v>
      </c>
      <c r="B4" t="str">
        <f t="shared" si="0"/>
        <v>Mi</v>
      </c>
      <c r="C4" s="41" t="s">
        <v>63</v>
      </c>
      <c r="G4" s="27">
        <f t="shared" ca="1" si="1"/>
        <v>8</v>
      </c>
      <c r="H4" s="27">
        <f ca="1">IF(Q4&lt;&gt;"",Q4,IF(OR(C4="Feiertag",A4&lt;Gesamt!$B$11,A4&gt;Gesamt!$B$13,),0,INDIRECT("N"&amp;WEEKDAY(A4,2)+19)))</f>
        <v>8</v>
      </c>
      <c r="I4" s="27">
        <f t="shared" si="2"/>
        <v>0</v>
      </c>
      <c r="J4" s="42"/>
      <c r="K4" s="39"/>
      <c r="L4" s="39"/>
      <c r="O4" s="35"/>
      <c r="Q4" s="7"/>
    </row>
    <row r="5" spans="1:17" x14ac:dyDescent="0.25">
      <c r="A5" s="29">
        <v>46177</v>
      </c>
      <c r="B5" t="str">
        <f t="shared" si="0"/>
        <v>Do</v>
      </c>
      <c r="C5" s="41" t="s">
        <v>65</v>
      </c>
      <c r="G5" s="27">
        <f t="shared" si="1"/>
        <v>0</v>
      </c>
      <c r="H5" s="27">
        <f ca="1">IF(Q5&lt;&gt;"",Q5,IF(OR(C5="Feiertag",A5&lt;Gesamt!$B$11,A5&gt;Gesamt!$B$13,),0,INDIRECT("N"&amp;WEEKDAY(A5,2)+19)))</f>
        <v>0</v>
      </c>
      <c r="I5" s="27">
        <f t="shared" si="2"/>
        <v>0</v>
      </c>
      <c r="J5" s="42"/>
      <c r="K5" s="39"/>
      <c r="L5" s="39"/>
      <c r="M5" s="1" t="s">
        <v>8</v>
      </c>
      <c r="N5" s="27">
        <f>SUM(I2:I32)</f>
        <v>0</v>
      </c>
      <c r="O5" s="35"/>
      <c r="Q5" s="7"/>
    </row>
    <row r="6" spans="1:17" x14ac:dyDescent="0.25">
      <c r="A6" s="29">
        <v>46178</v>
      </c>
      <c r="B6" t="str">
        <f t="shared" si="0"/>
        <v>Fr</v>
      </c>
      <c r="C6" s="41" t="s">
        <v>63</v>
      </c>
      <c r="G6" s="27">
        <f t="shared" ca="1" si="1"/>
        <v>6.5</v>
      </c>
      <c r="H6" s="27">
        <f ca="1">IF(Q6&lt;&gt;"",Q6,IF(OR(C6="Feiertag",A6&lt;Gesamt!$B$11,A6&gt;Gesamt!$B$13,),0,INDIRECT("N"&amp;WEEKDAY(A6,2)+19)))</f>
        <v>6.5</v>
      </c>
      <c r="I6" s="27">
        <f t="shared" si="2"/>
        <v>0</v>
      </c>
      <c r="J6" s="42"/>
      <c r="K6" s="39"/>
      <c r="L6" s="39"/>
      <c r="M6" s="25"/>
      <c r="O6" s="35"/>
      <c r="Q6" s="7"/>
    </row>
    <row r="7" spans="1:17" x14ac:dyDescent="0.25">
      <c r="A7" s="29">
        <v>46179</v>
      </c>
      <c r="B7" t="str">
        <f t="shared" si="0"/>
        <v>Sa</v>
      </c>
      <c r="C7" s="41"/>
      <c r="G7" s="27">
        <f t="shared" si="1"/>
        <v>0</v>
      </c>
      <c r="H7" s="27">
        <f ca="1">IF(Q7&lt;&gt;"",Q7,IF(OR(C7="Feiertag",A7&lt;Gesamt!$B$11,A7&gt;Gesamt!$B$13,),0,INDIRECT("N"&amp;WEEKDAY(A7,2)+19)))</f>
        <v>0</v>
      </c>
      <c r="I7" s="27">
        <f t="shared" si="2"/>
        <v>0</v>
      </c>
      <c r="J7" s="42"/>
      <c r="K7" s="39"/>
      <c r="L7" s="39"/>
      <c r="M7" s="1" t="s">
        <v>59</v>
      </c>
      <c r="N7" s="27">
        <f ca="1">Gesamt!B9+SUM(Gesamt!E2:E7)-SUM(Gesamt!J2:J7)</f>
        <v>-6.5725203057809267E-14</v>
      </c>
      <c r="O7" s="35"/>
      <c r="Q7" s="7"/>
    </row>
    <row r="8" spans="1:17" x14ac:dyDescent="0.25">
      <c r="A8" s="29">
        <v>46180</v>
      </c>
      <c r="B8" t="str">
        <f t="shared" si="0"/>
        <v>So</v>
      </c>
      <c r="C8" s="41"/>
      <c r="G8" s="27">
        <f t="shared" si="1"/>
        <v>0</v>
      </c>
      <c r="H8" s="27">
        <f ca="1">IF(Q8&lt;&gt;"",Q8,IF(OR(C8="Feiertag",A8&lt;Gesamt!$B$11,A8&gt;Gesamt!$B$13,),0,INDIRECT("N"&amp;WEEKDAY(A8,2)+19)))</f>
        <v>0</v>
      </c>
      <c r="I8" s="27">
        <f t="shared" si="2"/>
        <v>0</v>
      </c>
      <c r="J8" s="42"/>
      <c r="K8" s="39"/>
      <c r="L8" s="39"/>
      <c r="M8" s="25"/>
      <c r="O8" s="35"/>
      <c r="Q8" s="7"/>
    </row>
    <row r="9" spans="1:17" x14ac:dyDescent="0.25">
      <c r="A9" s="29">
        <v>46181</v>
      </c>
      <c r="B9" t="str">
        <f t="shared" si="0"/>
        <v>Mo</v>
      </c>
      <c r="C9" s="41" t="s">
        <v>63</v>
      </c>
      <c r="G9" s="27">
        <f t="shared" ca="1" si="1"/>
        <v>8</v>
      </c>
      <c r="H9" s="27">
        <f ca="1">IF(Q9&lt;&gt;"",Q9,IF(OR(C9="Feiertag",A9&lt;Gesamt!$B$11,A9&gt;Gesamt!$B$13,),0,INDIRECT("N"&amp;WEEKDAY(A9,2)+19)))</f>
        <v>8</v>
      </c>
      <c r="I9" s="27">
        <f t="shared" si="2"/>
        <v>0</v>
      </c>
      <c r="J9" s="42"/>
      <c r="K9" s="39"/>
      <c r="L9" s="39"/>
      <c r="M9" s="1" t="s">
        <v>25</v>
      </c>
      <c r="N9">
        <f>COUNTIF(C2:C32,"krank")</f>
        <v>21</v>
      </c>
      <c r="O9" s="35"/>
      <c r="Q9" s="7"/>
    </row>
    <row r="10" spans="1:17" x14ac:dyDescent="0.25">
      <c r="A10" s="29">
        <v>46182</v>
      </c>
      <c r="B10" t="str">
        <f t="shared" si="0"/>
        <v>Di</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25">
      <c r="A11" s="29">
        <v>46183</v>
      </c>
      <c r="B11" t="str">
        <f t="shared" si="0"/>
        <v>Mi</v>
      </c>
      <c r="C11" s="41" t="s">
        <v>63</v>
      </c>
      <c r="G11" s="27">
        <f t="shared" ca="1" si="1"/>
        <v>8</v>
      </c>
      <c r="H11" s="27">
        <f ca="1">IF(Q11&lt;&gt;"",Q11,IF(OR(C11="Feiertag",A11&lt;Gesamt!$B$11,A11&gt;Gesamt!$B$13,),0,INDIRECT("N"&amp;WEEKDAY(A11,2)+19)))</f>
        <v>8</v>
      </c>
      <c r="I11" s="27">
        <f t="shared" si="2"/>
        <v>0</v>
      </c>
      <c r="J11" s="42"/>
      <c r="K11" s="39"/>
      <c r="L11" s="39"/>
      <c r="M11" s="1" t="s">
        <v>57</v>
      </c>
      <c r="N11" s="28">
        <f>SUM(Gesamt!F2:F7)</f>
        <v>84</v>
      </c>
      <c r="O11" s="35"/>
      <c r="Q11" s="7"/>
    </row>
    <row r="12" spans="1:17" x14ac:dyDescent="0.25">
      <c r="A12" s="29">
        <v>46184</v>
      </c>
      <c r="B12" t="str">
        <f t="shared" si="0"/>
        <v>Do</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25">
      <c r="A13" s="29">
        <v>46185</v>
      </c>
      <c r="B13" t="str">
        <f t="shared" si="0"/>
        <v>Fr</v>
      </c>
      <c r="C13" s="41" t="s">
        <v>63</v>
      </c>
      <c r="G13" s="27">
        <f t="shared" ca="1" si="1"/>
        <v>6.5</v>
      </c>
      <c r="H13" s="27">
        <f ca="1">IF(Q13&lt;&gt;"",Q13,IF(OR(C13="Feiertag",A13&lt;Gesamt!$B$11,A13&gt;Gesamt!$B$13,),0,INDIRECT("N"&amp;WEEKDAY(A13,2)+19)))</f>
        <v>6.5</v>
      </c>
      <c r="I13" s="27">
        <f t="shared" si="2"/>
        <v>0</v>
      </c>
      <c r="J13" s="42"/>
      <c r="K13" s="39"/>
      <c r="L13" s="39"/>
      <c r="M13" s="1" t="s">
        <v>26</v>
      </c>
      <c r="N13">
        <f>COUNTIF(C2:C32, "Urlaub")+COUNTIF(C2:C32,"Urlaub halber Tag")/2</f>
        <v>0</v>
      </c>
      <c r="O13" s="35"/>
      <c r="Q13" s="7"/>
    </row>
    <row r="14" spans="1:17" x14ac:dyDescent="0.25">
      <c r="A14" s="29">
        <v>46186</v>
      </c>
      <c r="B14" t="str">
        <f t="shared" si="0"/>
        <v>Sa</v>
      </c>
      <c r="C14" s="41"/>
      <c r="G14" s="27">
        <f t="shared" si="1"/>
        <v>0</v>
      </c>
      <c r="H14" s="27">
        <f ca="1">IF(Q14&lt;&gt;"",Q14,IF(OR(C14="Feiertag",A14&lt;Gesamt!$B$11,A14&gt;Gesamt!$B$13,),0,INDIRECT("N"&amp;WEEKDAY(A14,2)+19)))</f>
        <v>0</v>
      </c>
      <c r="I14" s="27">
        <f t="shared" si="2"/>
        <v>0</v>
      </c>
      <c r="J14" s="42"/>
      <c r="K14" s="39"/>
      <c r="L14" s="39"/>
      <c r="M14" s="25"/>
      <c r="O14" s="35"/>
      <c r="Q14" s="7"/>
    </row>
    <row r="15" spans="1:17" x14ac:dyDescent="0.25">
      <c r="A15" s="29">
        <v>46187</v>
      </c>
      <c r="B15" t="str">
        <f t="shared" si="0"/>
        <v>So</v>
      </c>
      <c r="C15" s="41"/>
      <c r="G15" s="27">
        <f t="shared" si="1"/>
        <v>0</v>
      </c>
      <c r="H15" s="27">
        <f ca="1">IF(Q15&lt;&gt;"",Q15,IF(OR(C15="Feiertag",A15&lt;Gesamt!$B$11,A15&gt;Gesamt!$B$13,),0,INDIRECT("N"&amp;WEEKDAY(A15,2)+19)))</f>
        <v>0</v>
      </c>
      <c r="I15" s="27">
        <f t="shared" si="2"/>
        <v>0</v>
      </c>
      <c r="J15" s="42"/>
      <c r="K15" s="39"/>
      <c r="L15" s="39"/>
      <c r="M15" s="1" t="s">
        <v>58</v>
      </c>
      <c r="N15">
        <f>Gesamt!B5+Gesamt!B7-SUM(Gesamt!G2:G7)</f>
        <v>21</v>
      </c>
      <c r="O15" s="35"/>
      <c r="Q15" s="7"/>
    </row>
    <row r="16" spans="1:17" x14ac:dyDescent="0.25">
      <c r="A16" s="29">
        <v>46188</v>
      </c>
      <c r="B16" t="str">
        <f t="shared" si="0"/>
        <v>Mo</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25">
      <c r="A17" s="29">
        <v>46189</v>
      </c>
      <c r="B17" t="str">
        <f t="shared" si="0"/>
        <v>Di</v>
      </c>
      <c r="C17" s="41" t="s">
        <v>63</v>
      </c>
      <c r="G17" s="27">
        <f t="shared" ca="1" si="1"/>
        <v>8</v>
      </c>
      <c r="H17" s="27">
        <f ca="1">IF(Q17&lt;&gt;"",Q17,IF(OR(C17="Feiertag",A17&lt;Gesamt!$B$11,A17&gt;Gesamt!$B$13,),0,INDIRECT("N"&amp;WEEKDAY(A17,2)+19)))</f>
        <v>8</v>
      </c>
      <c r="I17" s="27">
        <f t="shared" si="2"/>
        <v>0</v>
      </c>
      <c r="J17" s="42"/>
      <c r="K17" s="39"/>
      <c r="L17" s="39"/>
      <c r="M17" s="1" t="s">
        <v>50</v>
      </c>
      <c r="N17" s="27">
        <f ca="1">SUM(G2:G32)</f>
        <v>162</v>
      </c>
      <c r="O17" s="35"/>
      <c r="Q17" s="7"/>
    </row>
    <row r="18" spans="1:17" x14ac:dyDescent="0.25">
      <c r="A18" s="29">
        <v>46190</v>
      </c>
      <c r="B18" t="str">
        <f t="shared" si="0"/>
        <v>Mi</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25">
      <c r="A19" s="29">
        <v>46191</v>
      </c>
      <c r="B19" t="str">
        <f t="shared" si="0"/>
        <v>Do</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25">
      <c r="A20" s="29">
        <v>46192</v>
      </c>
      <c r="B20" t="str">
        <f t="shared" si="0"/>
        <v>Fr</v>
      </c>
      <c r="C20" s="41" t="s">
        <v>63</v>
      </c>
      <c r="G20" s="27">
        <f t="shared" ca="1" si="1"/>
        <v>6.5</v>
      </c>
      <c r="H20" s="27">
        <f ca="1">IF(Q20&lt;&gt;"",Q20,IF(OR(C20="Feiertag",A20&lt;Gesamt!$B$11,A20&gt;Gesamt!$B$13,),0,INDIRECT("N"&amp;WEEKDAY(A20,2)+19)))</f>
        <v>6.5</v>
      </c>
      <c r="I20" s="27">
        <f t="shared" si="2"/>
        <v>0</v>
      </c>
      <c r="J20" s="42"/>
      <c r="K20" s="39"/>
      <c r="L20" s="39"/>
      <c r="M20" s="6" t="s">
        <v>43</v>
      </c>
      <c r="N20" s="7">
        <f>Gesamt!C30</f>
        <v>8</v>
      </c>
      <c r="O20" s="35"/>
      <c r="Q20" s="7"/>
    </row>
    <row r="21" spans="1:17" x14ac:dyDescent="0.25">
      <c r="A21" s="29">
        <v>46193</v>
      </c>
      <c r="B21" t="str">
        <f t="shared" si="0"/>
        <v>Sa</v>
      </c>
      <c r="C21" s="41"/>
      <c r="G21" s="27">
        <f t="shared" si="1"/>
        <v>0</v>
      </c>
      <c r="H21" s="27">
        <f ca="1">IF(Q21&lt;&gt;"",Q21,IF(OR(C21="Feiertag",A21&lt;Gesamt!$B$11,A21&gt;Gesamt!$B$13,),0,INDIRECT("N"&amp;WEEKDAY(A21,2)+19)))</f>
        <v>0</v>
      </c>
      <c r="I21" s="27">
        <f t="shared" si="2"/>
        <v>0</v>
      </c>
      <c r="J21" s="42"/>
      <c r="K21" s="39"/>
      <c r="L21" s="39"/>
      <c r="M21" s="6" t="s">
        <v>44</v>
      </c>
      <c r="N21" s="7">
        <f>Gesamt!C31</f>
        <v>8</v>
      </c>
      <c r="O21" s="35"/>
      <c r="Q21" s="7"/>
    </row>
    <row r="22" spans="1:17" x14ac:dyDescent="0.25">
      <c r="A22" s="29">
        <v>46194</v>
      </c>
      <c r="B22" t="str">
        <f t="shared" si="0"/>
        <v>So</v>
      </c>
      <c r="C22" s="41"/>
      <c r="G22" s="27">
        <f t="shared" si="1"/>
        <v>0</v>
      </c>
      <c r="H22" s="27">
        <f ca="1">IF(Q22&lt;&gt;"",Q22,IF(OR(C22="Feiertag",A22&lt;Gesamt!$B$11,A22&gt;Gesamt!$B$13,),0,INDIRECT("N"&amp;WEEKDAY(A22,2)+19)))</f>
        <v>0</v>
      </c>
      <c r="I22" s="27">
        <f t="shared" si="2"/>
        <v>0</v>
      </c>
      <c r="J22" s="42"/>
      <c r="K22" s="39"/>
      <c r="L22" s="39"/>
      <c r="M22" s="6" t="s">
        <v>45</v>
      </c>
      <c r="N22" s="7">
        <f>Gesamt!C32</f>
        <v>8</v>
      </c>
      <c r="O22" s="35"/>
      <c r="Q22" s="7"/>
    </row>
    <row r="23" spans="1:17" x14ac:dyDescent="0.25">
      <c r="A23" s="29">
        <v>46195</v>
      </c>
      <c r="B23" t="str">
        <f t="shared" si="0"/>
        <v>Mo</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25">
      <c r="A24" s="29">
        <v>46196</v>
      </c>
      <c r="B24" t="str">
        <f t="shared" si="0"/>
        <v>Di</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25">
      <c r="A25" s="29">
        <v>46197</v>
      </c>
      <c r="B25" t="str">
        <f t="shared" si="0"/>
        <v>Mi</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25">
      <c r="A26" s="29">
        <v>46198</v>
      </c>
      <c r="B26" t="str">
        <f t="shared" si="0"/>
        <v>Do</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25">
      <c r="A27" s="29">
        <v>46199</v>
      </c>
      <c r="B27" t="str">
        <f t="shared" si="0"/>
        <v>Fr</v>
      </c>
      <c r="C27" s="41" t="s">
        <v>63</v>
      </c>
      <c r="G27" s="27">
        <f t="shared" ca="1" si="1"/>
        <v>6.5</v>
      </c>
      <c r="H27" s="27">
        <f ca="1">IF(Q27&lt;&gt;"",Q27,IF(OR(C27="Feiertag",A27&lt;Gesamt!$B$11,A27&gt;Gesamt!$B$13,),0,INDIRECT("N"&amp;WEEKDAY(A27,2)+19)))</f>
        <v>6.5</v>
      </c>
      <c r="I27" s="27">
        <f t="shared" si="2"/>
        <v>0</v>
      </c>
      <c r="J27" s="42"/>
      <c r="K27" s="39"/>
      <c r="L27" s="39"/>
      <c r="M27" s="13" t="s">
        <v>54</v>
      </c>
      <c r="N27" s="27">
        <f>SUM(N20:N26)</f>
        <v>38.5</v>
      </c>
      <c r="O27" s="35"/>
      <c r="Q27" s="7"/>
    </row>
    <row r="28" spans="1:17" x14ac:dyDescent="0.25">
      <c r="A28" s="29">
        <v>46200</v>
      </c>
      <c r="B28" t="str">
        <f t="shared" si="0"/>
        <v>Sa</v>
      </c>
      <c r="C28" s="41"/>
      <c r="G28" s="27">
        <f t="shared" si="1"/>
        <v>0</v>
      </c>
      <c r="H28" s="27">
        <f ca="1">IF(Q28&lt;&gt;"",Q28,IF(OR(C28="Feiertag",A28&lt;Gesamt!$B$11,A28&gt;Gesamt!$B$13,),0,INDIRECT("N"&amp;WEEKDAY(A28,2)+19)))</f>
        <v>0</v>
      </c>
      <c r="I28" s="27">
        <f t="shared" si="2"/>
        <v>0</v>
      </c>
      <c r="J28" s="42"/>
      <c r="K28" s="39"/>
      <c r="L28" s="39"/>
      <c r="O28" s="35"/>
      <c r="Q28" s="7"/>
    </row>
    <row r="29" spans="1:17" x14ac:dyDescent="0.25">
      <c r="A29" s="29">
        <v>46201</v>
      </c>
      <c r="B29" t="str">
        <f t="shared" si="0"/>
        <v>So</v>
      </c>
      <c r="C29" s="41"/>
      <c r="G29" s="27">
        <f t="shared" si="1"/>
        <v>0</v>
      </c>
      <c r="H29" s="27">
        <f ca="1">IF(Q29&lt;&gt;"",Q29,IF(OR(C29="Feiertag",A29&lt;Gesamt!$B$11,A29&gt;Gesamt!$B$13,),0,INDIRECT("N"&amp;WEEKDAY(A29,2)+19)))</f>
        <v>0</v>
      </c>
      <c r="I29" s="27">
        <f t="shared" si="2"/>
        <v>0</v>
      </c>
      <c r="J29" s="42"/>
      <c r="K29" s="39"/>
      <c r="L29" s="39"/>
      <c r="O29" s="35"/>
      <c r="Q29" s="7"/>
    </row>
    <row r="30" spans="1:17" x14ac:dyDescent="0.25">
      <c r="A30" s="29">
        <v>46202</v>
      </c>
      <c r="B30" t="str">
        <f t="shared" si="0"/>
        <v>Mo</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25">
      <c r="A31" s="29">
        <v>46203</v>
      </c>
      <c r="B31" t="str">
        <f t="shared" si="0"/>
        <v>Di</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F18" sqref="F18"/>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25">
      <c r="A3" s="29">
        <v>46205</v>
      </c>
      <c r="B3" t="str">
        <f t="shared" ref="B3:B32" si="0">TEXT(A3,"TTT")</f>
        <v>Do</v>
      </c>
      <c r="C3" s="41" t="s">
        <v>63</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42"/>
      <c r="K3" s="39"/>
      <c r="L3" s="39"/>
      <c r="M3" s="43" t="str">
        <f>Gesamt!A3</f>
        <v>Mario CALIC</v>
      </c>
      <c r="N3" s="43"/>
      <c r="O3" s="35"/>
      <c r="Q3" s="7"/>
    </row>
    <row r="4" spans="1:17" x14ac:dyDescent="0.25">
      <c r="A4" s="29">
        <v>46206</v>
      </c>
      <c r="B4" t="str">
        <f t="shared" si="0"/>
        <v>Fr</v>
      </c>
      <c r="C4" s="41" t="s">
        <v>63</v>
      </c>
      <c r="G4" s="27">
        <f t="shared" ca="1" si="1"/>
        <v>6.5</v>
      </c>
      <c r="H4" s="27">
        <f ca="1">IF(Q4&lt;&gt;"",Q4,IF(OR(C4="Feiertag",A4&lt;Gesamt!$B$11,A4&gt;Gesamt!$B$13,),0,INDIRECT("N"&amp;WEEKDAY(A4,2)+19)))</f>
        <v>6.5</v>
      </c>
      <c r="I4" s="27">
        <f t="shared" si="2"/>
        <v>0</v>
      </c>
      <c r="J4" s="42"/>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41" t="s">
        <v>63</v>
      </c>
      <c r="G7" s="27">
        <f t="shared" ca="1" si="1"/>
        <v>8</v>
      </c>
      <c r="H7" s="27">
        <f ca="1">IF(Q7&lt;&gt;"",Q7,IF(OR(C7="Feiertag",A7&lt;Gesamt!$B$11,A7&gt;Gesamt!$B$13,),0,INDIRECT("N"&amp;WEEKDAY(A7,2)+19)))</f>
        <v>8</v>
      </c>
      <c r="I7" s="27">
        <f t="shared" si="2"/>
        <v>0</v>
      </c>
      <c r="J7" s="42"/>
      <c r="K7" s="39"/>
      <c r="L7" s="39"/>
      <c r="M7" s="1" t="s">
        <v>59</v>
      </c>
      <c r="N7" s="27">
        <f ca="1">Gesamt!B9+SUM(Gesamt!E2:E8)-SUM(Gesamt!J2:J8)</f>
        <v>-6.5725203057809267E-14</v>
      </c>
      <c r="O7" s="35"/>
      <c r="Q7" s="7"/>
    </row>
    <row r="8" spans="1:17" x14ac:dyDescent="0.25">
      <c r="A8" s="29">
        <v>46210</v>
      </c>
      <c r="B8" t="str">
        <f t="shared" si="0"/>
        <v>Di</v>
      </c>
      <c r="C8" s="41" t="s">
        <v>63</v>
      </c>
      <c r="G8" s="27">
        <f t="shared" ca="1" si="1"/>
        <v>8</v>
      </c>
      <c r="H8" s="27">
        <f ca="1">IF(Q8&lt;&gt;"",Q8,IF(OR(C8="Feiertag",A8&lt;Gesamt!$B$11,A8&gt;Gesamt!$B$13,),0,INDIRECT("N"&amp;WEEKDAY(A8,2)+19)))</f>
        <v>8</v>
      </c>
      <c r="I8" s="27">
        <f t="shared" si="2"/>
        <v>0</v>
      </c>
      <c r="J8" s="42"/>
      <c r="K8" s="39"/>
      <c r="L8" s="39"/>
      <c r="M8" s="25"/>
      <c r="O8" s="35"/>
      <c r="Q8" s="7"/>
    </row>
    <row r="9" spans="1:17" x14ac:dyDescent="0.25">
      <c r="A9" s="29">
        <v>46211</v>
      </c>
      <c r="B9" t="str">
        <f t="shared" si="0"/>
        <v>Mi</v>
      </c>
      <c r="C9" s="41" t="s">
        <v>63</v>
      </c>
      <c r="G9" s="27">
        <f t="shared" ca="1" si="1"/>
        <v>8</v>
      </c>
      <c r="H9" s="27">
        <f ca="1">IF(Q9&lt;&gt;"",Q9,IF(OR(C9="Feiertag",A9&lt;Gesamt!$B$11,A9&gt;Gesamt!$B$13,),0,INDIRECT("N"&amp;WEEKDAY(A9,2)+19)))</f>
        <v>8</v>
      </c>
      <c r="I9" s="27">
        <f t="shared" si="2"/>
        <v>0</v>
      </c>
      <c r="J9" s="42"/>
      <c r="K9" s="39"/>
      <c r="L9" s="39"/>
      <c r="M9" s="1" t="s">
        <v>25</v>
      </c>
      <c r="N9">
        <f>COUNTIF(C2:C32,"krank")</f>
        <v>23</v>
      </c>
      <c r="O9" s="35"/>
      <c r="Q9" s="7"/>
    </row>
    <row r="10" spans="1:17" x14ac:dyDescent="0.25">
      <c r="A10" s="29">
        <v>46212</v>
      </c>
      <c r="B10" t="str">
        <f t="shared" si="0"/>
        <v>Do</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25">
      <c r="A11" s="29">
        <v>46213</v>
      </c>
      <c r="B11" t="str">
        <f t="shared" si="0"/>
        <v>Fr</v>
      </c>
      <c r="C11" s="41" t="s">
        <v>63</v>
      </c>
      <c r="G11" s="27">
        <f t="shared" ca="1" si="1"/>
        <v>6.5</v>
      </c>
      <c r="H11" s="27">
        <f ca="1">IF(Q11&lt;&gt;"",Q11,IF(OR(C11="Feiertag",A11&lt;Gesamt!$B$11,A11&gt;Gesamt!$B$13,),0,INDIRECT("N"&amp;WEEKDAY(A11,2)+19)))</f>
        <v>6.5</v>
      </c>
      <c r="I11" s="27">
        <f t="shared" si="2"/>
        <v>0</v>
      </c>
      <c r="J11" s="42"/>
      <c r="K11" s="39"/>
      <c r="L11" s="39"/>
      <c r="M11" s="1" t="s">
        <v>57</v>
      </c>
      <c r="N11" s="28">
        <f>SUM(Gesamt!F2:F8)</f>
        <v>107</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25">
      <c r="A15" s="29">
        <v>46217</v>
      </c>
      <c r="B15" t="str">
        <f t="shared" si="0"/>
        <v>Di</v>
      </c>
      <c r="C15" s="41" t="s">
        <v>63</v>
      </c>
      <c r="G15" s="27">
        <f t="shared" ca="1" si="1"/>
        <v>8</v>
      </c>
      <c r="H15" s="27">
        <f ca="1">IF(Q15&lt;&gt;"",Q15,IF(OR(C15="Feiertag",A15&lt;Gesamt!$B$11,A15&gt;Gesamt!$B$13,),0,INDIRECT("N"&amp;WEEKDAY(A15,2)+19)))</f>
        <v>8</v>
      </c>
      <c r="I15" s="27">
        <f t="shared" si="2"/>
        <v>0</v>
      </c>
      <c r="J15" s="42"/>
      <c r="K15" s="39"/>
      <c r="L15" s="39"/>
      <c r="M15" s="1" t="s">
        <v>58</v>
      </c>
      <c r="N15">
        <f>Gesamt!B5+Gesamt!B7-SUM(Gesamt!G2:G8)</f>
        <v>21</v>
      </c>
      <c r="O15" s="35"/>
      <c r="Q15" s="7"/>
    </row>
    <row r="16" spans="1:17" x14ac:dyDescent="0.25">
      <c r="A16" s="29">
        <v>46218</v>
      </c>
      <c r="B16" t="str">
        <f t="shared" si="0"/>
        <v>Mi</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25">
      <c r="A17" s="29">
        <v>46219</v>
      </c>
      <c r="B17" t="str">
        <f t="shared" si="0"/>
        <v>Do</v>
      </c>
      <c r="C17" s="41" t="s">
        <v>63</v>
      </c>
      <c r="G17" s="27">
        <f t="shared" ca="1" si="1"/>
        <v>8</v>
      </c>
      <c r="H17" s="27">
        <f ca="1">IF(Q17&lt;&gt;"",Q17,IF(OR(C17="Feiertag",A17&lt;Gesamt!$B$11,A17&gt;Gesamt!$B$13,),0,INDIRECT("N"&amp;WEEKDAY(A17,2)+19)))</f>
        <v>8</v>
      </c>
      <c r="I17" s="27">
        <f t="shared" si="2"/>
        <v>0</v>
      </c>
      <c r="J17" s="42"/>
      <c r="K17" s="39"/>
      <c r="L17" s="39"/>
      <c r="M17" s="1" t="s">
        <v>50</v>
      </c>
      <c r="N17" s="27">
        <f ca="1">SUM(G2:G32)</f>
        <v>176.5</v>
      </c>
      <c r="O17" s="35"/>
      <c r="Q17" s="7"/>
    </row>
    <row r="18" spans="1:17" x14ac:dyDescent="0.25">
      <c r="A18" s="29">
        <v>46220</v>
      </c>
      <c r="B18" t="str">
        <f t="shared" si="0"/>
        <v>Fr</v>
      </c>
      <c r="C18" s="41" t="s">
        <v>63</v>
      </c>
      <c r="G18" s="27">
        <f t="shared" ca="1" si="1"/>
        <v>6.5</v>
      </c>
      <c r="H18" s="27">
        <f ca="1">IF(Q18&lt;&gt;"",Q18,IF(OR(C18="Feiertag",A18&lt;Gesamt!$B$11,A18&gt;Gesamt!$B$13,),0,INDIRECT("N"&amp;WEEKDAY(A18,2)+19)))</f>
        <v>6.5</v>
      </c>
      <c r="I18" s="27">
        <f t="shared" si="2"/>
        <v>0</v>
      </c>
      <c r="J18" s="42"/>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46224</v>
      </c>
      <c r="B22" t="str">
        <f t="shared" si="0"/>
        <v>Di</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25">
      <c r="A23" s="29">
        <v>46225</v>
      </c>
      <c r="B23" t="str">
        <f t="shared" si="0"/>
        <v>Mi</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25">
      <c r="A24" s="29">
        <v>46226</v>
      </c>
      <c r="B24" t="str">
        <f t="shared" si="0"/>
        <v>Do</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25">
      <c r="A25" s="29">
        <v>46227</v>
      </c>
      <c r="B25" t="str">
        <f t="shared" si="0"/>
        <v>Fr</v>
      </c>
      <c r="C25" s="41" t="s">
        <v>63</v>
      </c>
      <c r="G25" s="27">
        <f t="shared" ca="1" si="1"/>
        <v>6.5</v>
      </c>
      <c r="H25" s="27">
        <f ca="1">IF(Q25&lt;&gt;"",Q25,IF(OR(C25="Feiertag",A25&lt;Gesamt!$B$11,A25&gt;Gesamt!$B$13,),0,INDIRECT("N"&amp;WEEKDAY(A25,2)+19)))</f>
        <v>6.5</v>
      </c>
      <c r="I25" s="27">
        <f t="shared" si="2"/>
        <v>0</v>
      </c>
      <c r="J25" s="42"/>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25">
      <c r="A29" s="29">
        <v>46231</v>
      </c>
      <c r="B29" t="str">
        <f t="shared" si="0"/>
        <v>Di</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25">
      <c r="A30" s="29">
        <v>46232</v>
      </c>
      <c r="B30" t="str">
        <f t="shared" si="0"/>
        <v>Mi</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25">
      <c r="A31" s="29">
        <v>46233</v>
      </c>
      <c r="B31" t="str">
        <f t="shared" si="0"/>
        <v>Do</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25">
      <c r="A32" s="29">
        <v>46234</v>
      </c>
      <c r="B32" t="str">
        <f t="shared" si="0"/>
        <v>Fr</v>
      </c>
      <c r="C32" s="41" t="s">
        <v>63</v>
      </c>
      <c r="G32" s="27">
        <f t="shared" ca="1" si="1"/>
        <v>6.5</v>
      </c>
      <c r="H32" s="27">
        <f ca="1">IF(Q32&lt;&gt;"",Q32,IF(OR(C32="Feiertag",A32&lt;Gesamt!$B$11,A32&gt;Gesamt!$B$13,),0,INDIRECT("N"&amp;WEEKDAY(A32,2)+19)))</f>
        <v>6.5</v>
      </c>
      <c r="I32" s="27">
        <f t="shared" si="2"/>
        <v>0</v>
      </c>
      <c r="J32" s="42"/>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I2 A3: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107</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107</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Mario CALIC</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107</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107</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Mario CALIC</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107</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-1.9539925233402755E-14</v>
      </c>
      <c r="F2" s="8">
        <f>Januar!N9</f>
        <v>0</v>
      </c>
      <c r="G2" s="2">
        <f>Januar!N13</f>
        <v>0</v>
      </c>
      <c r="H2" s="7">
        <f>Januar!N17</f>
        <v>107.5</v>
      </c>
      <c r="I2" s="7"/>
      <c r="J2" s="7">
        <v>0</v>
      </c>
      <c r="Z2" s="2" t="b">
        <v>1</v>
      </c>
    </row>
    <row r="3" spans="1:26" ht="15" customHeight="1" x14ac:dyDescent="0.25">
      <c r="A3" s="44" t="s">
        <v>76</v>
      </c>
      <c r="B3" s="44"/>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11</v>
      </c>
      <c r="G4" s="2">
        <f>März!N13</f>
        <v>3</v>
      </c>
      <c r="H4" s="7">
        <f ca="1">März!N17</f>
        <v>170</v>
      </c>
      <c r="I4" s="7"/>
      <c r="J4" s="7">
        <v>0</v>
      </c>
      <c r="Z4" s="2" t="b">
        <v>1</v>
      </c>
    </row>
    <row r="5" spans="1:26" x14ac:dyDescent="0.25">
      <c r="A5" s="1" t="s">
        <v>28</v>
      </c>
      <c r="B5" s="2">
        <v>24</v>
      </c>
      <c r="D5" s="6" t="s">
        <v>12</v>
      </c>
      <c r="E5" s="7">
        <f ca="1">April!N5</f>
        <v>0</v>
      </c>
      <c r="F5" s="8">
        <f>April!N9</f>
        <v>29</v>
      </c>
      <c r="G5" s="2">
        <f>April!N13</f>
        <v>0</v>
      </c>
      <c r="H5" s="7">
        <f ca="1">April!N17</f>
        <v>162</v>
      </c>
      <c r="I5" s="7"/>
      <c r="J5" s="7">
        <v>0</v>
      </c>
      <c r="Z5" s="2" t="b">
        <v>1</v>
      </c>
    </row>
    <row r="6" spans="1:26" x14ac:dyDescent="0.25">
      <c r="D6" s="6" t="s">
        <v>13</v>
      </c>
      <c r="E6" s="7">
        <f>Mai!N5</f>
        <v>0</v>
      </c>
      <c r="F6" s="8">
        <f>Mai!N9</f>
        <v>23</v>
      </c>
      <c r="G6" s="2">
        <f>Mai!N13</f>
        <v>0</v>
      </c>
      <c r="H6" s="7">
        <f ca="1">Mai!N17</f>
        <v>138</v>
      </c>
      <c r="I6" s="7"/>
      <c r="J6" s="7">
        <v>0</v>
      </c>
      <c r="Z6" s="2" t="b">
        <v>0</v>
      </c>
    </row>
    <row r="7" spans="1:26" x14ac:dyDescent="0.25">
      <c r="A7" s="1" t="s">
        <v>30</v>
      </c>
      <c r="B7" s="2">
        <v>0</v>
      </c>
      <c r="D7" s="6" t="s">
        <v>14</v>
      </c>
      <c r="E7" s="7">
        <f>Juni!N5</f>
        <v>0</v>
      </c>
      <c r="F7" s="8">
        <f>Juni!N9</f>
        <v>21</v>
      </c>
      <c r="G7" s="2">
        <f>Juni!N13</f>
        <v>0</v>
      </c>
      <c r="H7" s="7">
        <f ca="1">Juni!N17</f>
        <v>162</v>
      </c>
      <c r="I7" s="7"/>
      <c r="J7" s="7">
        <v>0</v>
      </c>
      <c r="Z7" s="2" t="b">
        <v>0</v>
      </c>
    </row>
    <row r="8" spans="1:26" x14ac:dyDescent="0.25">
      <c r="D8" s="6" t="s">
        <v>15</v>
      </c>
      <c r="E8" s="7">
        <f>Juli!N5</f>
        <v>0</v>
      </c>
      <c r="F8" s="8">
        <f>Juli!N9</f>
        <v>23</v>
      </c>
      <c r="G8" s="2">
        <f>Juli!N13</f>
        <v>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46023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-6.5725203057809267E-14</v>
      </c>
      <c r="F15" s="8">
        <f>SUM(F2:F13)</f>
        <v>107</v>
      </c>
      <c r="G15" s="2">
        <f>SUM(G2:G13)</f>
        <v>3</v>
      </c>
      <c r="H15" s="7">
        <f ca="1">SUM(H2:H13)</f>
        <v>1070</v>
      </c>
      <c r="I15" s="7"/>
      <c r="J15" s="7">
        <f>SUM(J2:J13)</f>
        <v>0</v>
      </c>
    </row>
    <row r="16" spans="1:26" x14ac:dyDescent="0.25">
      <c r="A16" s="6" t="s">
        <v>9</v>
      </c>
      <c r="B16" s="7">
        <f>Januar!N27</f>
        <v>38.5</v>
      </c>
    </row>
    <row r="17" spans="1:7" x14ac:dyDescent="0.25">
      <c r="A17" s="6" t="s">
        <v>10</v>
      </c>
      <c r="B17" s="7">
        <f>Februar!N27</f>
        <v>38.5</v>
      </c>
      <c r="D17" s="4" t="s">
        <v>39</v>
      </c>
      <c r="E17" s="7">
        <f ca="1">SUM(E2:E13)+B9-J15</f>
        <v>-6.5725203057809267E-14</v>
      </c>
    </row>
    <row r="18" spans="1:7" x14ac:dyDescent="0.25">
      <c r="A18" s="6" t="s">
        <v>11</v>
      </c>
      <c r="B18" s="7">
        <f>März!N27</f>
        <v>38.5</v>
      </c>
      <c r="D18" s="9" t="s">
        <v>40</v>
      </c>
      <c r="G18" s="2">
        <f>B5+B7-G15</f>
        <v>21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5703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5" t="s">
        <v>55</v>
      </c>
    </row>
    <row r="24" spans="19:20" x14ac:dyDescent="0.25">
      <c r="S24" s="45"/>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2026-08-13T14:18:28Z</dcterms:modified>
</cp:coreProperties>
</file>