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Library/CloudStorage/Nextcloud-cloud.gaming-room.at-AugustSchönwetter/WM/Lohnverrechnung u. Stunden 2026/Lohnabrechnung 2026/2026-08_August/"/>
    </mc:Choice>
  </mc:AlternateContent>
  <xr:revisionPtr revIDLastSave="0" documentId="8_{5844A6E4-43AB-7B4B-B134-1D4D4615E1C2}" xr6:coauthVersionLast="47" xr6:coauthVersionMax="47" xr10:uidLastSave="{00000000-0000-0000-0000-000000000000}"/>
  <bookViews>
    <workbookView xWindow="0" yWindow="600" windowWidth="38620" windowHeight="21000" activeTab="7"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34" i="7" l="1"/>
  <c r="L34" i="12"/>
  <c r="L33" i="11"/>
  <c r="L34" i="10"/>
  <c r="L33" i="9"/>
  <c r="L34" i="8"/>
  <c r="L34" i="7"/>
  <c r="L33" i="6"/>
  <c r="L34" i="5"/>
  <c r="L33" i="4"/>
  <c r="L34" i="1"/>
  <c r="L31" i="2"/>
  <c r="L34" i="3"/>
  <c r="K34" i="12"/>
  <c r="K33" i="11"/>
  <c r="K34" i="10"/>
  <c r="K33" i="9"/>
  <c r="K34" i="8"/>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9" i="8"/>
  <c r="I10" i="8"/>
  <c r="I16" i="8"/>
  <c r="I17" i="8"/>
  <c r="I23" i="8"/>
  <c r="I24" i="8"/>
  <c r="I30" i="8"/>
  <c r="I31" i="8"/>
  <c r="I2" i="8"/>
  <c r="I3" i="7"/>
  <c r="I4" i="7"/>
  <c r="I5" i="7"/>
  <c r="I6" i="7"/>
  <c r="I7" i="7"/>
  <c r="I8" i="7"/>
  <c r="I9" i="7"/>
  <c r="I10" i="7"/>
  <c r="I11" i="7"/>
  <c r="I12" i="7"/>
  <c r="I13" i="7"/>
  <c r="I14" i="7"/>
  <c r="I15" i="7"/>
  <c r="I16" i="7"/>
  <c r="I17" i="7"/>
  <c r="I18" i="7"/>
  <c r="I19" i="7"/>
  <c r="I20" i="7"/>
  <c r="I26" i="7"/>
  <c r="I27" i="7"/>
  <c r="I2" i="7"/>
  <c r="I3" i="6"/>
  <c r="I4" i="6"/>
  <c r="I5" i="6"/>
  <c r="I6" i="6"/>
  <c r="I7" i="6"/>
  <c r="I8" i="6"/>
  <c r="I9" i="6"/>
  <c r="I10" i="6"/>
  <c r="I11" i="6"/>
  <c r="I12" i="6"/>
  <c r="I13" i="6"/>
  <c r="I14" i="6"/>
  <c r="I15" i="6"/>
  <c r="I16" i="6"/>
  <c r="I17" i="6"/>
  <c r="I18" i="6"/>
  <c r="I19" i="6"/>
  <c r="I20" i="6"/>
  <c r="I21" i="6"/>
  <c r="I22" i="6"/>
  <c r="I28" i="6"/>
  <c r="I29"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3" i="4"/>
  <c r="I4" i="4"/>
  <c r="I5" i="4"/>
  <c r="I6" i="4"/>
  <c r="I7" i="4"/>
  <c r="I8" i="4"/>
  <c r="I9" i="4"/>
  <c r="I10" i="4"/>
  <c r="I11" i="4"/>
  <c r="I12" i="4"/>
  <c r="I13" i="4"/>
  <c r="I14" i="4"/>
  <c r="I15" i="4"/>
  <c r="I16" i="4"/>
  <c r="I17" i="4"/>
  <c r="I18" i="4"/>
  <c r="I19" i="4"/>
  <c r="I20" i="4"/>
  <c r="I21" i="4"/>
  <c r="I22" i="4"/>
  <c r="I23" i="4"/>
  <c r="I24" i="4"/>
  <c r="I25" i="4"/>
  <c r="I26" i="4"/>
  <c r="I27" i="4"/>
  <c r="I28" i="4"/>
  <c r="I29" i="4"/>
  <c r="I30" i="4"/>
  <c r="I31" i="4"/>
  <c r="I2"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7" i="3"/>
  <c r="H2" i="3"/>
  <c r="H4" i="3"/>
  <c r="H21" i="3"/>
  <c r="H17" i="3"/>
  <c r="H27" i="3"/>
  <c r="H22" i="3"/>
  <c r="H24" i="3"/>
  <c r="H3" i="3"/>
  <c r="H16" i="3"/>
  <c r="H14" i="3"/>
  <c r="H10" i="3"/>
  <c r="H28" i="3"/>
  <c r="H11" i="3"/>
  <c r="H15" i="3"/>
  <c r="H30" i="3"/>
  <c r="H18" i="3"/>
  <c r="H25" i="3"/>
  <c r="H13" i="3"/>
  <c r="H32" i="3"/>
  <c r="H8" i="3"/>
  <c r="H20" i="3"/>
  <c r="H9" i="3"/>
  <c r="H23" i="3"/>
  <c r="H29" i="3"/>
  <c r="H6" i="3"/>
  <c r="H31"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9" i="12"/>
  <c r="H2" i="5"/>
  <c r="H5" i="6"/>
  <c r="H26" i="12"/>
  <c r="H27" i="10"/>
  <c r="H7" i="4"/>
  <c r="H15" i="5"/>
  <c r="H26" i="5"/>
  <c r="H16" i="8"/>
  <c r="H27" i="12"/>
  <c r="H2" i="11"/>
  <c r="H25" i="1"/>
  <c r="H7" i="2"/>
  <c r="H25" i="5"/>
  <c r="H11" i="6"/>
  <c r="H21" i="1"/>
  <c r="H25" i="7"/>
  <c r="H23" i="6"/>
  <c r="H28" i="2"/>
  <c r="H22" i="5"/>
  <c r="H32" i="5"/>
  <c r="H7" i="1"/>
  <c r="H16" i="4"/>
  <c r="H5" i="4"/>
  <c r="H7" i="5"/>
  <c r="H5" i="2"/>
  <c r="H20" i="2"/>
  <c r="H14" i="7"/>
  <c r="H10" i="2"/>
  <c r="H11" i="1"/>
  <c r="H4" i="7"/>
  <c r="H2" i="1"/>
  <c r="H9" i="1"/>
  <c r="H26" i="1"/>
  <c r="H16" i="2"/>
  <c r="H27" i="1"/>
  <c r="H20" i="5"/>
  <c r="H29" i="1"/>
  <c r="H16" i="7"/>
  <c r="H18" i="4"/>
  <c r="H28" i="1"/>
  <c r="H30" i="5"/>
  <c r="H30" i="4"/>
  <c r="H11" i="4"/>
  <c r="H28" i="5"/>
  <c r="H14" i="5"/>
  <c r="H30" i="1"/>
  <c r="H19" i="7"/>
  <c r="H17" i="5"/>
  <c r="H10" i="4"/>
  <c r="H23" i="1"/>
  <c r="H12" i="7"/>
  <c r="H8" i="5"/>
  <c r="H24" i="6"/>
  <c r="H20" i="7"/>
  <c r="H27" i="6"/>
  <c r="H19" i="4"/>
  <c r="H15" i="7"/>
  <c r="H4" i="1"/>
  <c r="H3" i="2"/>
  <c r="H30" i="6"/>
  <c r="H16" i="1"/>
  <c r="H22" i="6"/>
  <c r="H19" i="2"/>
  <c r="H28" i="4"/>
  <c r="H10" i="7"/>
  <c r="H26" i="7"/>
  <c r="H23" i="7"/>
  <c r="H8" i="7"/>
  <c r="H24" i="4"/>
  <c r="H3" i="5"/>
  <c r="H2" i="2"/>
  <c r="H20" i="6"/>
  <c r="H17" i="7"/>
  <c r="H31" i="5"/>
  <c r="H8" i="6"/>
  <c r="H7" i="7"/>
  <c r="H29" i="2"/>
  <c r="H13" i="4"/>
  <c r="H12" i="1"/>
  <c r="H10" i="5"/>
  <c r="H9" i="4"/>
  <c r="H26" i="3"/>
  <c r="H5" i="7"/>
  <c r="H14" i="1"/>
  <c r="H10" i="1"/>
  <c r="H23" i="4"/>
  <c r="H6" i="4"/>
  <c r="H4" i="4"/>
  <c r="H9" i="2"/>
  <c r="H15" i="1"/>
  <c r="H24" i="2"/>
  <c r="H3" i="4"/>
  <c r="H11" i="2"/>
  <c r="H17" i="6"/>
  <c r="H25" i="2"/>
  <c r="H3" i="1"/>
  <c r="H19" i="5"/>
  <c r="H19" i="6"/>
  <c r="H28" i="6"/>
  <c r="H7" i="6"/>
  <c r="H17" i="1"/>
  <c r="H12" i="5"/>
  <c r="H11" i="7"/>
  <c r="H6" i="2"/>
  <c r="H16" i="6"/>
  <c r="H13" i="5"/>
  <c r="H25" i="6"/>
  <c r="H21" i="7"/>
  <c r="H5" i="5"/>
  <c r="H18" i="2"/>
  <c r="H9" i="7"/>
  <c r="H31" i="6"/>
  <c r="H4" i="5"/>
  <c r="H22" i="1"/>
  <c r="H31" i="4"/>
  <c r="H13" i="7"/>
  <c r="H18" i="7"/>
  <c r="H17" i="4"/>
  <c r="H21" i="4"/>
  <c r="H25" i="4"/>
  <c r="H22" i="2"/>
  <c r="H5" i="1"/>
  <c r="H17" i="2"/>
  <c r="H5" i="3"/>
  <c r="H18" i="5"/>
  <c r="H31" i="1"/>
  <c r="H8" i="1"/>
  <c r="H9" i="6"/>
  <c r="H19" i="3"/>
  <c r="H14" i="4"/>
  <c r="H23" i="5"/>
  <c r="H15" i="4"/>
  <c r="H24" i="5"/>
  <c r="H12" i="4"/>
  <c r="H22" i="7"/>
  <c r="H32" i="1"/>
  <c r="H6" i="1"/>
  <c r="H4" i="2"/>
  <c r="H29" i="6"/>
  <c r="H18" i="1"/>
  <c r="H27" i="7"/>
  <c r="H27" i="5"/>
  <c r="H3" i="6"/>
  <c r="H13" i="1"/>
  <c r="H6" i="7"/>
  <c r="H22" i="4"/>
  <c r="H13" i="6"/>
  <c r="H6" i="6"/>
  <c r="H24" i="1"/>
  <c r="H24" i="7"/>
  <c r="H15" i="6"/>
  <c r="H10" i="6"/>
  <c r="H18" i="6"/>
  <c r="H2" i="4"/>
  <c r="H2" i="7"/>
  <c r="H19" i="1"/>
  <c r="H29" i="4"/>
  <c r="H27" i="4"/>
  <c r="H12" i="2"/>
  <c r="H20" i="4"/>
  <c r="H21" i="2"/>
  <c r="H11" i="5"/>
  <c r="H21" i="6"/>
  <c r="H20" i="1"/>
  <c r="H26" i="6"/>
  <c r="H15" i="2"/>
  <c r="H26" i="2"/>
  <c r="H6" i="5"/>
  <c r="H12" i="6"/>
  <c r="H3" i="7"/>
  <c r="H9" i="5"/>
  <c r="H16" i="5"/>
  <c r="H4" i="6"/>
  <c r="H21" i="5"/>
  <c r="H14" i="2"/>
  <c r="H26" i="4"/>
  <c r="H27" i="2"/>
  <c r="H23" i="2"/>
  <c r="H13" i="2"/>
  <c r="H12" i="3"/>
  <c r="H8" i="4"/>
  <c r="H29" i="5"/>
  <c r="H2" i="6"/>
  <c r="H8" i="2"/>
  <c r="H14" i="6"/>
  <c r="H28" i="11"/>
  <c r="H26" i="9"/>
  <c r="H22" i="8"/>
  <c r="H28" i="8"/>
  <c r="H21" i="9"/>
  <c r="H29" i="10"/>
  <c r="H15" i="10"/>
  <c r="H14" i="8"/>
  <c r="H11" i="11"/>
  <c r="H17" i="11"/>
  <c r="H25" i="10"/>
  <c r="H6" i="9"/>
  <c r="H14" i="12"/>
  <c r="H24" i="12"/>
  <c r="H22" i="11"/>
  <c r="H30" i="9"/>
  <c r="H30" i="12"/>
  <c r="H8" i="9"/>
  <c r="H22" i="9"/>
  <c r="H10" i="11"/>
  <c r="H29" i="8"/>
  <c r="H26" i="11"/>
  <c r="H6" i="10"/>
  <c r="H29" i="12"/>
  <c r="H12" i="8"/>
  <c r="H25" i="8"/>
  <c r="H23" i="10"/>
  <c r="H13" i="12"/>
  <c r="H26" i="10"/>
  <c r="H16" i="10"/>
  <c r="H3" i="8"/>
  <c r="H29" i="9"/>
  <c r="H27" i="9"/>
  <c r="H11" i="10"/>
  <c r="H32" i="12"/>
  <c r="H7" i="9"/>
  <c r="H4" i="8"/>
  <c r="H27" i="8"/>
  <c r="H9" i="9"/>
  <c r="H24" i="10"/>
  <c r="H16" i="11"/>
  <c r="H4" i="12"/>
  <c r="H31" i="12"/>
  <c r="H24" i="9"/>
  <c r="H8" i="11"/>
  <c r="H13" i="8"/>
  <c r="H32" i="7"/>
  <c r="H30" i="7"/>
  <c r="H17" i="9"/>
  <c r="H2" i="8"/>
  <c r="H17" i="12"/>
  <c r="H6" i="11"/>
  <c r="H4" i="10"/>
  <c r="H7" i="10"/>
  <c r="H9" i="10"/>
  <c r="H14" i="10"/>
  <c r="H18" i="11"/>
  <c r="H20" i="9"/>
  <c r="H26" i="8"/>
  <c r="H32" i="10"/>
  <c r="H31" i="8"/>
  <c r="H28" i="10"/>
  <c r="H11" i="9"/>
  <c r="H30" i="8"/>
  <c r="H12" i="12"/>
  <c r="H22" i="10"/>
  <c r="H17" i="8"/>
  <c r="H7" i="8"/>
  <c r="H12" i="11"/>
  <c r="H2" i="10"/>
  <c r="H19" i="9"/>
  <c r="H18" i="9"/>
  <c r="H32" i="8"/>
  <c r="H15" i="12"/>
  <c r="H6" i="12"/>
  <c r="H20" i="12"/>
  <c r="H28" i="9"/>
  <c r="H7" i="12"/>
  <c r="H29" i="7"/>
  <c r="H7" i="11"/>
  <c r="H9" i="8"/>
  <c r="H31" i="7"/>
  <c r="H23" i="12"/>
  <c r="H30" i="10"/>
  <c r="H3" i="11"/>
  <c r="H9" i="11"/>
  <c r="H10" i="9"/>
  <c r="H19" i="8"/>
  <c r="H15" i="11"/>
  <c r="H25" i="9"/>
  <c r="H21" i="10"/>
  <c r="H20" i="8"/>
  <c r="H5" i="8"/>
  <c r="H18" i="10"/>
  <c r="H5" i="10"/>
  <c r="H3" i="12"/>
  <c r="H14" i="9"/>
  <c r="H19" i="11"/>
  <c r="H24" i="11"/>
  <c r="H27" i="11"/>
  <c r="H5" i="9"/>
  <c r="H31" i="9"/>
  <c r="H3" i="9"/>
  <c r="H15" i="9"/>
  <c r="H21" i="12"/>
  <c r="H19" i="10"/>
  <c r="H24" i="8"/>
  <c r="H11" i="8"/>
  <c r="H22" i="12"/>
  <c r="H10" i="10"/>
  <c r="H5" i="11"/>
  <c r="H12" i="10"/>
  <c r="H19" i="12"/>
  <c r="H15" i="8"/>
  <c r="H14" i="11"/>
  <c r="H28" i="7"/>
  <c r="H5" i="12"/>
  <c r="H25" i="11"/>
  <c r="H21" i="11"/>
  <c r="H4" i="9"/>
  <c r="H10" i="12"/>
  <c r="H10" i="8"/>
  <c r="H23" i="11"/>
  <c r="H23" i="9"/>
  <c r="H12" i="9"/>
  <c r="H18" i="8"/>
  <c r="H4" i="11"/>
  <c r="H8" i="8"/>
  <c r="H8" i="12"/>
  <c r="H13" i="11"/>
  <c r="H20" i="11"/>
  <c r="H28" i="12"/>
  <c r="H29" i="11"/>
  <c r="H16" i="9"/>
  <c r="H11" i="12"/>
  <c r="H13" i="9"/>
  <c r="H2" i="9"/>
  <c r="H16" i="12"/>
  <c r="H21" i="8"/>
  <c r="H17" i="10"/>
  <c r="H23" i="8"/>
  <c r="H31" i="11"/>
  <c r="H2" i="12"/>
  <c r="H3" i="10"/>
  <c r="H20" i="10"/>
  <c r="H6" i="8"/>
  <c r="H13" i="10"/>
  <c r="H8" i="10"/>
  <c r="H25" i="12"/>
  <c r="H31" i="10"/>
  <c r="H18" i="12"/>
  <c r="H30" i="11"/>
  <c r="I32" i="8" l="1"/>
  <c r="I26" i="8"/>
  <c r="I27" i="8"/>
  <c r="I25" i="8"/>
  <c r="I29" i="8"/>
  <c r="I28" i="8"/>
  <c r="I21" i="8"/>
  <c r="I18" i="8"/>
  <c r="I20" i="8"/>
  <c r="I19" i="8"/>
  <c r="I22" i="8"/>
  <c r="I15" i="8"/>
  <c r="I11" i="8"/>
  <c r="I13" i="8"/>
  <c r="I12" i="8"/>
  <c r="I14" i="8"/>
  <c r="I6" i="8"/>
  <c r="I8" i="8"/>
  <c r="I5" i="8"/>
  <c r="I7" i="8"/>
  <c r="I4" i="8"/>
  <c r="I29" i="7"/>
  <c r="I32" i="7"/>
  <c r="I30" i="7"/>
  <c r="I28" i="7"/>
  <c r="I31" i="7"/>
  <c r="I24" i="7"/>
  <c r="I22" i="7"/>
  <c r="I21" i="7"/>
  <c r="I23" i="7"/>
  <c r="I25" i="7"/>
  <c r="I31" i="6"/>
  <c r="I30" i="6"/>
  <c r="I27" i="6"/>
  <c r="I26" i="6"/>
  <c r="I25" i="6"/>
  <c r="I24" i="6"/>
  <c r="I23" i="6"/>
  <c r="G27" i="1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<sst xmlns="http://schemas.openxmlformats.org/spreadsheetml/2006/main" count="474" uniqueCount="77">
  <si>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</si>
  <si>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</si>
  <si>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</si>
  <si>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</si>
  <si>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</si>
  <si>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</si>
  <si>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</si>
  <si>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</si>
  <si>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</si>
  <si>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</si>
  <si>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</si>
  <si>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</si>
  <si>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</si>
  <si>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</si>
  <si>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</si>
  <si>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</si>
  <si>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</si>
  <si>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</si>
  <si>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</si>
  <si>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</si>
  <si>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</si>
  <si>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</si>
  <si>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</si>
  <si>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</si>
  <si>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</si>
  <si>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</si>
  <si>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</si>
  <si>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</si>
  <si>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</si>
  <si>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</si>
  <si>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</si>
  <si>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</si>
  <si>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</si>
  <si>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</si>
  <si>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</si>
  <si>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</si>
  <si>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</si>
  <si>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</si>
  <si>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</si>
  <si>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</si>
  <si>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</si>
  <si>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</si>
  <si>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</si>
  <si>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</si>
  <si>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</si>
  <si>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</si>
  <si>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</si>
  <si>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</si>
  <si>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</si>
  <si>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</si>
  <si>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</si>
  <si>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</si>
  <si>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</si>
  <si>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</si>
  <si>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</si>
  <si>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</si>
  <si>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</si>
  <si>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</si>
  <si>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</si>
  <si>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</si>
  <si>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</si>
  <si>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</si>
  <si>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</si>
  <si>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</si>
  <si>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</si>
  <si>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</si>
  <si>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</si>
  <si>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</si>
  <si>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</si>
  <si>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</si>
  <si>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</si>
  <si>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</si>
  <si>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Daniel Varga</t>
  </si>
  <si>
    <t>Tiftern Neukirchen</t>
  </si>
  <si>
    <t>Vorschuß € 510,00</t>
  </si>
  <si>
    <t>Vorschuß € 1820,00</t>
  </si>
  <si>
    <t>Triftern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</si>
</sst>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5">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3" fillId="9" borderId="0" xfId="0"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34">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C7" sqref="C7"/>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Daniel Varga</v>
      </c>
      <c r="N3" s="42"/>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2">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
      <c r="A7" s="29">
        <v>46028</v>
      </c>
      <c r="B7" t="str">
        <f t="shared" si="0"/>
        <v>Di</v>
      </c>
      <c r="C7" s="2" t="s">
        <v>65</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2">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2">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2">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10</v>
      </c>
      <c r="O15" s="35"/>
      <c r="Q15" s="7"/>
    </row>
    <row r="16" spans="1:21" x14ac:dyDescent="0.2">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2">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2">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3" priority="1">
      <formula>$C2="Feiertag"</formula>
    </cfRule>
    <cfRule type="expression" dxfId="32"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2" t="str">
        <f>Gesamt!A3</f>
        <v>Daniel Varga</v>
      </c>
      <c r="N3" s="42"/>
      <c r="O3" s="35"/>
      <c r="Q3" s="7"/>
    </row>
    <row r="4" spans="1:17" x14ac:dyDescent="0.2">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2">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2">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2">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10</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c r="B30"/>
      <c r="G30" s="27"/>
      <c r="H30" s="27"/>
      <c r="I30" s="27"/>
      <c r="J30" s="7"/>
      <c r="K30" s="39"/>
      <c r="L30" s="39"/>
      <c r="O30" s="35"/>
      <c r="Q30" s="7"/>
    </row>
    <row r="31" spans="1:17" x14ac:dyDescent="0.2">
      <c r="A31" s="23"/>
      <c r="H31" s="7"/>
      <c r="I31" s="7"/>
      <c r="J31" s="2" t="s">
        <v>68</v>
      </c>
      <c r="K31" s="39">
        <f>SUM(K2:K30)</f>
        <v>0</v>
      </c>
      <c r="L31" s="39">
        <f>SUM(L2:L30)</f>
        <v>0</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31" priority="1">
      <formula>$C2="Feiertag"</formula>
    </cfRule>
    <cfRule type="expression" dxfId="3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Daniel Varga</v>
      </c>
      <c r="N3" s="42"/>
      <c r="O3" s="35"/>
      <c r="Q3" s="7"/>
    </row>
    <row r="4" spans="1:17" x14ac:dyDescent="0.2">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2">
      <c r="A5" s="29">
        <v>46085</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
      <c r="A7" s="29">
        <v>46087</v>
      </c>
      <c r="B7" t="str">
        <f t="shared" si="0"/>
        <v>Fr</v>
      </c>
      <c r="G7" s="27">
        <f t="shared" si="1"/>
        <v>0</v>
      </c>
      <c r="H7" s="27">
        <f ca="1">IF(Q7&lt;&gt;"",Q7,IF(OR(C7="Feiertag",A7&lt;Gesamt!$B$11,A7&gt;Gesamt!$B$13,),0,INDIRECT("N"&amp;WEEKDAY(A7,2)+19)))</f>
        <v>0</v>
      </c>
      <c r="I7" s="27">
        <f t="shared" si="2"/>
        <v>0</v>
      </c>
      <c r="J7" s="7"/>
      <c r="K7" s="39"/>
      <c r="L7" s="39"/>
      <c r="M7" s="1" t="s">
        <v>59</v>
      </c>
      <c r="N7" s="27">
        <f>Gesamt!B9+SUM(Gesamt!E2:E4)-SUM(Gesamt!J2:J4)</f>
        <v>0</v>
      </c>
      <c r="O7" s="35"/>
      <c r="Q7" s="7"/>
    </row>
    <row r="8" spans="1:17" x14ac:dyDescent="0.2">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46090</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46091</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SUM(Gesamt!F2:F4)</f>
        <v>0</v>
      </c>
      <c r="O11" s="35"/>
      <c r="Q11" s="7"/>
    </row>
    <row r="12" spans="1:17" x14ac:dyDescent="0.2">
      <c r="A12" s="29">
        <v>46092</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46093</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10</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46105</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46106</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46107</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46111</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2">
      <c r="A32" s="29">
        <v>46112</v>
      </c>
      <c r="B32" t="str">
        <f t="shared" si="0"/>
        <v>Di</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29" priority="1">
      <formula>$C2="Feiertag"</formula>
    </cfRule>
    <cfRule type="expression" dxfId="2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C11" sqref="C11"/>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2" t="str">
        <f>Gesamt!A3</f>
        <v>Daniel Varga</v>
      </c>
      <c r="N3" s="42"/>
      <c r="O3" s="35"/>
      <c r="Q3" s="7"/>
    </row>
    <row r="4" spans="1:17" x14ac:dyDescent="0.2">
      <c r="A4" s="29">
        <v>46115</v>
      </c>
      <c r="B4" t="str">
        <f t="shared" si="0"/>
        <v>Fr</v>
      </c>
      <c r="G4" s="27">
        <f t="shared" si="1"/>
        <v>0</v>
      </c>
      <c r="H4" s="27">
        <f ca="1">IF(Q4&lt;&gt;"",Q4,IF(OR(C4="Feiertag",A4&lt;Gesamt!$B$11,A4&gt;Gesamt!$B$13,),0,INDIRECT("N"&amp;WEEKDAY(A4,2)+19)))</f>
        <v>0</v>
      </c>
      <c r="I4" s="27">
        <f t="shared" si="2"/>
        <v>0</v>
      </c>
      <c r="J4" s="7"/>
      <c r="K4" s="39"/>
      <c r="L4" s="39"/>
      <c r="O4" s="35"/>
      <c r="Q4" s="7"/>
    </row>
    <row r="5" spans="1:17" x14ac:dyDescent="0.2">
      <c r="A5" s="29">
        <v>46116</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46118</v>
      </c>
      <c r="B7" t="str">
        <f t="shared" si="0"/>
        <v>Mo</v>
      </c>
      <c r="C7" s="2" t="s">
        <v>65</v>
      </c>
      <c r="G7" s="27">
        <f t="shared" si="1"/>
        <v>0</v>
      </c>
      <c r="H7" s="27">
        <f ca="1">IF(Q7&lt;&gt;"",Q7,IF(OR(C7="Feiertag",A7&lt;Gesamt!$B$11,A7&gt;Gesamt!$B$13,),0,INDIRECT("N"&amp;WEEKDAY(A7,2)+19)))</f>
        <v>0</v>
      </c>
      <c r="I7" s="27">
        <f t="shared" si="2"/>
        <v>0</v>
      </c>
      <c r="J7" s="7"/>
      <c r="K7" s="39"/>
      <c r="L7" s="39"/>
      <c r="M7" s="1" t="s">
        <v>59</v>
      </c>
      <c r="N7" s="27">
        <f>Gesamt!B9+SUM(Gesamt!E2:E5)-SUM(Gesamt!J2:J5)</f>
        <v>0</v>
      </c>
      <c r="O7" s="35"/>
      <c r="Q7" s="7"/>
    </row>
    <row r="8" spans="1:17" x14ac:dyDescent="0.2">
      <c r="A8" s="29">
        <v>46119</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2">
      <c r="A9" s="29">
        <v>46120</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46121</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46122</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46125</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46126</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Gesamt!B5+Gesamt!B7-SUM(Gesamt!G2:G5)</f>
        <v>10</v>
      </c>
      <c r="O15" s="35"/>
      <c r="Q15" s="7"/>
    </row>
    <row r="16" spans="1:17" x14ac:dyDescent="0.2">
      <c r="A16" s="29">
        <v>46127</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2">
      <c r="A17" s="29">
        <v>46128</v>
      </c>
      <c r="B17" t="str">
        <f t="shared" si="0"/>
        <v>Do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46129</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46132</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46133</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46134</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46135</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46136</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46139</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2">
      <c r="A29" s="29">
        <v>46140</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2">
      <c r="A30" s="29">
        <v>46141</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2">
      <c r="A31" s="29">
        <v>46142</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27" priority="1">
      <formula>$C2="Feiertag"</formula>
    </cfRule>
    <cfRule type="expression" dxfId="2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G37" sqref="G37"/>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Daniel Varga</v>
      </c>
      <c r="N3" s="42"/>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
      <c r="A5" s="29">
        <v>46146</v>
      </c>
      <c r="B5" t="str">
        <f t="shared" si="0"/>
        <v>Mo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46147</v>
      </c>
      <c r="B6" t="str">
        <f t="shared" si="0"/>
        <v>Di</v>
      </c>
      <c r="G6" s="27">
        <f t="shared" si="1"/>
        <v>0</v>
      </c>
      <c r="H6" s="27">
        <f ca="1">IF(Q6&lt;&gt;"",Q6,IF(OR(C6="Feiertag",A6&lt;Gesamt!$B$11,A6&gt;Gesamt!$B$13,),0,INDIRECT("N"&amp;WEEKDAY(A6,2)+19)))</f>
        <v>0</v>
      </c>
      <c r="I6" s="27">
        <f t="shared" si="2"/>
        <v>0</v>
      </c>
      <c r="J6" s="7"/>
      <c r="K6" s="39"/>
      <c r="L6" s="39"/>
      <c r="M6" s="25"/>
      <c r="O6" s="35"/>
      <c r="Q6" s="7"/>
    </row>
    <row r="7" spans="1:17" x14ac:dyDescent="0.2">
      <c r="A7" s="29">
        <v>46148</v>
      </c>
      <c r="B7" t="str">
        <f t="shared" si="0"/>
        <v>Mi</v>
      </c>
      <c r="G7" s="27">
        <f t="shared" si="1"/>
        <v>0</v>
      </c>
      <c r="H7" s="27">
        <f ca="1">IF(Q7&lt;&gt;"",Q7,IF(OR(C7="Feiertag",A7&lt;Gesamt!$B$11,A7&gt;Gesamt!$B$13,),0,INDIRECT("N"&amp;WEEKDAY(A7,2)+19)))</f>
        <v>0</v>
      </c>
      <c r="I7" s="27">
        <f t="shared" si="2"/>
        <v>0</v>
      </c>
      <c r="J7" s="7"/>
      <c r="K7" s="39"/>
      <c r="L7" s="39"/>
      <c r="M7" s="1" t="s">
        <v>59</v>
      </c>
      <c r="N7" s="27">
        <f>Gesamt!B9+SUM(Gesamt!E2:E6)-SUM(Gesamt!J2:J6)</f>
        <v>0</v>
      </c>
      <c r="O7" s="35"/>
      <c r="Q7" s="7"/>
    </row>
    <row r="8" spans="1:17" x14ac:dyDescent="0.2">
      <c r="A8" s="29">
        <v>46149</v>
      </c>
      <c r="B8" t="str">
        <f t="shared" si="0"/>
        <v>Do</v>
      </c>
      <c r="G8" s="27">
        <f t="shared" si="1"/>
        <v>0</v>
      </c>
      <c r="H8" s="27">
        <f ca="1">IF(Q8&lt;&gt;"",Q8,IF(OR(C8="Feiertag",A8&lt;Gesamt!$B$11,A8&gt;Gesamt!$B$13,),0,INDIRECT("N"&amp;WEEKDAY(A8,2)+19)))</f>
        <v>0</v>
      </c>
      <c r="I8" s="27">
        <f t="shared" si="2"/>
        <v>0</v>
      </c>
      <c r="J8" s="7"/>
      <c r="K8" s="39"/>
      <c r="L8" s="39"/>
      <c r="M8" s="25"/>
      <c r="O8" s="35"/>
      <c r="Q8" s="7"/>
    </row>
    <row r="9" spans="1:17" x14ac:dyDescent="0.2">
      <c r="A9" s="29">
        <v>46150</v>
      </c>
      <c r="B9" t="str">
        <f t="shared" si="0"/>
        <v>Fr</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2">
      <c r="A12" s="29">
        <v>46153</v>
      </c>
      <c r="B12" t="str">
        <f t="shared" si="0"/>
        <v>Mo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46154</v>
      </c>
      <c r="B13" t="str">
        <f t="shared" si="0"/>
        <v>Di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46155</v>
      </c>
      <c r="B14" t="str">
        <f t="shared" si="0"/>
        <v>Mi</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10</v>
      </c>
      <c r="O15" s="35"/>
      <c r="Q15" s="7"/>
    </row>
    <row r="16" spans="1:17" x14ac:dyDescent="0.2">
      <c r="A16" s="29">
        <v>46157</v>
      </c>
      <c r="B16" t="str">
        <f t="shared" si="0"/>
        <v>Fr</v>
      </c>
      <c r="G16" s="27">
        <f t="shared" si="1"/>
        <v>0</v>
      </c>
      <c r="H16" s="27">
        <f ca="1">IF(Q16&lt;&gt;"",Q16,IF(OR(C16="Feiertag",A16&lt;Gesamt!$B$11,A16&gt;Gesamt!$B$13,),0,INDIRECT("N"&amp;WEEKDAY(A16,2)+19)))</f>
        <v>0</v>
      </c>
      <c r="I16" s="27">
        <f t="shared" si="2"/>
        <v>0</v>
      </c>
      <c r="J16" s="7"/>
      <c r="K16" s="39"/>
      <c r="L16" s="39"/>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2">
      <c r="A19" s="29">
        <v>46160</v>
      </c>
      <c r="B19" t="str">
        <f t="shared" si="0"/>
        <v>Mo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46161</v>
      </c>
      <c r="B20" t="str">
        <f t="shared" si="0"/>
        <v>Di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46162</v>
      </c>
      <c r="B21" t="str">
        <f t="shared" si="0"/>
        <v>Mi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46163</v>
      </c>
      <c r="B22" t="str">
        <f t="shared" si="0"/>
        <v>Do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46164</v>
      </c>
      <c r="B23" t="str">
        <f t="shared" si="0"/>
        <v>Fr</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46168</v>
      </c>
      <c r="B27" t="str">
        <f t="shared" si="0"/>
        <v>Di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46169</v>
      </c>
      <c r="B28" t="str">
        <f t="shared" si="0"/>
        <v>Mi</v>
      </c>
      <c r="G28" s="27">
        <f t="shared" si="1"/>
        <v>0</v>
      </c>
      <c r="H28" s="27">
        <f ca="1">IF(Q28&lt;&gt;"",Q28,IF(OR(C28="Feiertag",A28&lt;Gesamt!$B$11,A28&gt;Gesamt!$B$13,),0,INDIRECT("N"&amp;WEEKDAY(A28,2)+19)))</f>
        <v>0</v>
      </c>
      <c r="I28" s="27">
        <f t="shared" si="2"/>
        <v>0</v>
      </c>
      <c r="J28" s="7"/>
      <c r="K28" s="39"/>
      <c r="L28" s="39"/>
      <c r="O28" s="35"/>
      <c r="Q28" s="7"/>
    </row>
    <row r="29" spans="1:17" x14ac:dyDescent="0.2">
      <c r="A29" s="29">
        <v>46170</v>
      </c>
      <c r="B29" t="str">
        <f t="shared" si="0"/>
        <v>Do</v>
      </c>
      <c r="G29" s="27">
        <f t="shared" si="1"/>
        <v>0</v>
      </c>
      <c r="H29" s="27">
        <f ca="1">IF(Q29&lt;&gt;"",Q29,IF(OR(C29="Feiertag",A29&lt;Gesamt!$B$11,A29&gt;Gesamt!$B$13,),0,INDIRECT("N"&amp;WEEKDAY(A29,2)+19)))</f>
        <v>0</v>
      </c>
      <c r="I29" s="27">
        <f t="shared" si="2"/>
        <v>0</v>
      </c>
      <c r="J29" s="7"/>
      <c r="K29" s="39"/>
      <c r="L29" s="39"/>
      <c r="O29" s="35"/>
      <c r="Q29" s="7"/>
    </row>
    <row r="30" spans="1:17" x14ac:dyDescent="0.2">
      <c r="A30" s="29">
        <v>46171</v>
      </c>
      <c r="B30" t="str">
        <f t="shared" si="0"/>
        <v>Fr</v>
      </c>
      <c r="G30" s="27">
        <f t="shared" si="1"/>
        <v>0</v>
      </c>
      <c r="H30" s="27">
        <f ca="1">IF(Q30&lt;&gt;"",Q30,IF(OR(C30="Feiertag",A30&lt;Gesamt!$B$11,A30&gt;Gesamt!$B$13,),0,INDIRECT("N"&amp;WEEKDAY(A30,2)+19)))</f>
        <v>0</v>
      </c>
      <c r="I30" s="27">
        <f t="shared" si="2"/>
        <v>0</v>
      </c>
      <c r="J30" s="7"/>
      <c r="K30" s="39"/>
      <c r="L30" s="39"/>
      <c r="O30" s="35"/>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25" priority="1">
      <formula>$C2="Feiertag"</formula>
    </cfRule>
    <cfRule type="expression" dxfId="2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G38" sqref="G38"/>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2" t="str">
        <f>Gesamt!A3</f>
        <v>Daniel Varga</v>
      </c>
      <c r="N3" s="42"/>
      <c r="O3" s="35"/>
      <c r="Q3" s="7"/>
    </row>
    <row r="4" spans="1:17" x14ac:dyDescent="0.2">
      <c r="A4" s="29">
        <v>46176</v>
      </c>
      <c r="B4" t="str">
        <f t="shared" si="0"/>
        <v>Mi</v>
      </c>
      <c r="G4" s="27">
        <f t="shared" si="1"/>
        <v>0</v>
      </c>
      <c r="H4" s="27">
        <f ca="1">IF(Q4&lt;&gt;"",Q4,IF(OR(C4="Feiertag",A4&lt;Gesamt!$B$11,A4&gt;Gesamt!$B$13,),0,INDIRECT("N"&amp;WEEKDAY(A4,2)+19)))</f>
        <v>0</v>
      </c>
      <c r="I4" s="27">
        <f t="shared" si="2"/>
        <v>0</v>
      </c>
      <c r="J4" s="7"/>
      <c r="K4" s="39"/>
      <c r="L4" s="39"/>
      <c r="O4" s="35"/>
      <c r="Q4" s="7"/>
    </row>
    <row r="5" spans="1:17" x14ac:dyDescent="0.2">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46178</v>
      </c>
      <c r="B6" t="str">
        <f t="shared" si="0"/>
        <v>Fr</v>
      </c>
      <c r="G6" s="27">
        <f t="shared" si="1"/>
        <v>0</v>
      </c>
      <c r="H6" s="27">
        <f ca="1">IF(Q6&lt;&gt;"",Q6,IF(OR(C6="Feiertag",A6&lt;Gesamt!$B$11,A6&gt;Gesamt!$B$13,),0,INDIRECT("N"&amp;WEEKDAY(A6,2)+19)))</f>
        <v>0</v>
      </c>
      <c r="I6" s="27">
        <f t="shared" si="2"/>
        <v>0</v>
      </c>
      <c r="J6" s="7"/>
      <c r="K6" s="39"/>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c r="K7" s="39"/>
      <c r="L7" s="39"/>
      <c r="M7" s="1" t="s">
        <v>59</v>
      </c>
      <c r="N7" s="27">
        <f>Gesamt!B9+SUM(Gesamt!E2:E7)-SUM(Gesamt!J2:J7)</f>
        <v>0</v>
      </c>
      <c r="O7" s="35"/>
      <c r="Q7" s="7"/>
    </row>
    <row r="8" spans="1:17" x14ac:dyDescent="0.2">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2">
      <c r="A9" s="29">
        <v>46181</v>
      </c>
      <c r="B9" t="str">
        <f t="shared" si="0"/>
        <v>Mo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46182</v>
      </c>
      <c r="B10" t="str">
        <f t="shared" si="0"/>
        <v>Di</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46183</v>
      </c>
      <c r="B11" t="str">
        <f t="shared" si="0"/>
        <v>Mi</v>
      </c>
      <c r="G11" s="27">
        <f t="shared" si="1"/>
        <v>0</v>
      </c>
      <c r="H11" s="27">
        <f ca="1">IF(Q11&lt;&gt;"",Q11,IF(OR(C11="Feiertag",A11&lt;Gesamt!$B$11,A11&gt;Gesamt!$B$13,),0,INDIRECT("N"&amp;WEEKDAY(A11,2)+19)))</f>
        <v>0</v>
      </c>
      <c r="I11" s="27">
        <f t="shared" si="2"/>
        <v>0</v>
      </c>
      <c r="J11" s="7"/>
      <c r="K11" s="39"/>
      <c r="L11" s="39"/>
      <c r="M11" s="1" t="s">
        <v>57</v>
      </c>
      <c r="N11" s="28">
        <f>SUM(Gesamt!F2:F7)</f>
        <v>0</v>
      </c>
      <c r="O11" s="35"/>
      <c r="Q11" s="7"/>
    </row>
    <row r="12" spans="1:17" x14ac:dyDescent="0.2">
      <c r="A12" s="29">
        <v>46184</v>
      </c>
      <c r="B12" t="str">
        <f t="shared" si="0"/>
        <v>Do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46185</v>
      </c>
      <c r="B13" t="str">
        <f t="shared" si="0"/>
        <v>Fr</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10</v>
      </c>
      <c r="O15" s="35"/>
      <c r="Q15" s="7"/>
    </row>
    <row r="16" spans="1:17" x14ac:dyDescent="0.2">
      <c r="A16" s="29">
        <v>46188</v>
      </c>
      <c r="B16" t="str">
        <f t="shared" si="0"/>
        <v>Mo</v>
      </c>
      <c r="G16" s="27">
        <f t="shared" si="1"/>
        <v>0</v>
      </c>
      <c r="H16" s="27">
        <f ca="1">IF(Q16&lt;&gt;"",Q16,IF(OR(C16="Feiertag",A16&lt;Gesamt!$B$11,A16&gt;Gesamt!$B$13,),0,INDIRECT("N"&amp;WEEKDAY(A16,2)+19)))</f>
        <v>0</v>
      </c>
      <c r="I16" s="27">
        <f t="shared" si="2"/>
        <v>0</v>
      </c>
      <c r="J16" s="7"/>
      <c r="K16" s="39"/>
      <c r="L16" s="39"/>
      <c r="O16" s="35"/>
      <c r="Q16" s="7"/>
    </row>
    <row r="17" spans="1:17" x14ac:dyDescent="0.2">
      <c r="A17" s="29">
        <v>46189</v>
      </c>
      <c r="B17" t="str">
        <f t="shared" si="0"/>
        <v>Di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46190</v>
      </c>
      <c r="B18" t="str">
        <f t="shared" si="0"/>
        <v>Mi</v>
      </c>
      <c r="G18" s="27">
        <f t="shared" si="1"/>
        <v>0</v>
      </c>
      <c r="H18" s="27">
        <f ca="1">IF(Q18&lt;&gt;"",Q18,IF(OR(C18="Feiertag",A18&lt;Gesamt!$B$11,A18&gt;Gesamt!$B$13,),0,INDIRECT("N"&amp;WEEKDAY(A18,2)+19)))</f>
        <v>0</v>
      </c>
      <c r="I18" s="27">
        <f t="shared" si="2"/>
        <v>0</v>
      </c>
      <c r="J18" s="7"/>
      <c r="K18" s="39"/>
      <c r="L18" s="39"/>
      <c r="O18" s="35"/>
      <c r="Q18" s="7"/>
    </row>
    <row r="19" spans="1:17" x14ac:dyDescent="0.2">
      <c r="A19" s="29">
        <v>46191</v>
      </c>
      <c r="B19" t="str">
        <f t="shared" si="0"/>
        <v>Do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46192</v>
      </c>
      <c r="B20" t="str">
        <f t="shared" si="0"/>
        <v>Fr</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46195</v>
      </c>
      <c r="B23" t="str">
        <f t="shared" si="0"/>
        <v>Mo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46196</v>
      </c>
      <c r="B24" t="str">
        <f t="shared" si="0"/>
        <v>Di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46197</v>
      </c>
      <c r="B25" t="str">
        <f t="shared" si="0"/>
        <v>Mi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46198</v>
      </c>
      <c r="B26" t="str">
        <f t="shared" si="0"/>
        <v>Do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46199</v>
      </c>
      <c r="B27" t="str">
        <f t="shared" si="0"/>
        <v>Fr</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2">
      <c r="A30" s="29">
        <v>46202</v>
      </c>
      <c r="B30" t="str">
        <f t="shared" si="0"/>
        <v>Mo</v>
      </c>
      <c r="G30" s="27">
        <f t="shared" si="1"/>
        <v>0</v>
      </c>
      <c r="H30" s="27">
        <f ca="1">IF(Q30&lt;&gt;"",Q30,IF(OR(C30="Feiertag",A30&lt;Gesamt!$B$11,A30&gt;Gesamt!$B$13,),0,INDIRECT("N"&amp;WEEKDAY(A30,2)+19)))</f>
        <v>0</v>
      </c>
      <c r="I30" s="27">
        <f t="shared" si="2"/>
        <v>0</v>
      </c>
      <c r="J30" s="7"/>
      <c r="K30" s="39"/>
      <c r="L30" s="39"/>
      <c r="O30" s="35"/>
      <c r="Q30" s="7"/>
    </row>
    <row r="31" spans="1:17" x14ac:dyDescent="0.2">
      <c r="A31" s="29">
        <v>46203</v>
      </c>
      <c r="B31" t="str">
        <f t="shared" si="0"/>
        <v>Di</v>
      </c>
      <c r="G31" s="27">
        <f t="shared" si="1"/>
        <v>0</v>
      </c>
      <c r="H31" s="27">
        <f ca="1">IF(Q31&lt;&gt;"",Q31,IF(OR(C31="Feiertag",A31&lt;Gesamt!$B$11,A31&gt;Gesamt!$B$13,),0,INDIRECT("N"&amp;WEEKDAY(A31,2)+19)))</f>
        <v>0</v>
      </c>
      <c r="I31" s="27">
        <f t="shared" si="2"/>
        <v>0</v>
      </c>
      <c r="J31" s="7"/>
      <c r="K31" s="39"/>
      <c r="L31" s="39"/>
      <c r="O31" s="35"/>
      <c r="Q31" s="7"/>
    </row>
    <row r="32" spans="1:17" x14ac:dyDescent="0.2">
      <c r="A32" s="23"/>
      <c r="H32" s="7"/>
      <c r="I32" s="7"/>
      <c r="J32" s="7"/>
      <c r="K32" s="39"/>
      <c r="L32" s="39"/>
      <c r="Q32" s="7"/>
    </row>
    <row r="33" spans="10:12" x14ac:dyDescent="0.2">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23" priority="1">
      <formula>$C2="Feiertag"</formula>
    </cfRule>
    <cfRule type="expression" dxfId="2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topLeftCell="A13" zoomScaleNormal="100" workbookViewId="0">
      <selection activeCell="D28" sqref="D28:F32"/>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Daniel Varga</v>
      </c>
      <c r="N3" s="42"/>
      <c r="O3" s="35"/>
      <c r="Q3" s="7"/>
    </row>
    <row r="4" spans="1:17" x14ac:dyDescent="0.2">
      <c r="A4" s="29">
        <v>46206</v>
      </c>
      <c r="B4" t="str">
        <f t="shared" si="0"/>
        <v>Fr</v>
      </c>
      <c r="G4" s="27">
        <f t="shared" si="1"/>
        <v>0</v>
      </c>
      <c r="H4" s="27">
        <f ca="1">IF(Q4&lt;&gt;"",Q4,IF(OR(C4="Feiertag",A4&lt;Gesamt!$B$11,A4&gt;Gesamt!$B$13,),0,INDIRECT("N"&amp;WEEKDAY(A4,2)+19)))</f>
        <v>0</v>
      </c>
      <c r="I4" s="27">
        <f t="shared" si="2"/>
        <v>0</v>
      </c>
      <c r="J4" s="7"/>
      <c r="K4" s="39"/>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8</v>
      </c>
      <c r="N5" s="27">
        <f ca="1">SUM(I2:I32)</f>
        <v>-7.1054273576010019E-15</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G7" s="27">
        <f t="shared" si="1"/>
        <v>0</v>
      </c>
      <c r="H7" s="27">
        <f ca="1">IF(Q7&lt;&gt;"",Q7,IF(OR(C7="Feiertag",A7&lt;Gesamt!$B$11,A7&gt;Gesamt!$B$13,),0,INDIRECT("N"&amp;WEEKDAY(A7,2)+19)))</f>
        <v>0</v>
      </c>
      <c r="I7" s="27">
        <f t="shared" si="2"/>
        <v>0</v>
      </c>
      <c r="J7" s="7"/>
      <c r="K7" s="39"/>
      <c r="L7" s="39"/>
      <c r="M7" s="1" t="s">
        <v>59</v>
      </c>
      <c r="N7" s="27">
        <f ca="1">Gesamt!B9+SUM(Gesamt!E2:E8)-SUM(Gesamt!J2:J8)</f>
        <v>-7.1054273576010019E-15</v>
      </c>
      <c r="O7" s="35"/>
      <c r="Q7" s="7"/>
    </row>
    <row r="8" spans="1:17" x14ac:dyDescent="0.2">
      <c r="A8" s="29">
        <v>46210</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2">
      <c r="A9" s="29">
        <v>46211</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46212</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46213</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46216</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46217</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Gesamt!B5+Gesamt!B7-SUM(Gesamt!G2:G8)</f>
        <v>10</v>
      </c>
      <c r="O15" s="35"/>
      <c r="Q15" s="7"/>
    </row>
    <row r="16" spans="1:17" x14ac:dyDescent="0.2">
      <c r="A16" s="29">
        <v>46218</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2">
      <c r="A17" s="29">
        <v>46219</v>
      </c>
      <c r="B17" t="str">
        <f t="shared" si="0"/>
        <v>Do</v>
      </c>
      <c r="G17" s="27">
        <f t="shared" si="1"/>
        <v>0</v>
      </c>
      <c r="H17" s="27">
        <f ca="1">IF(Q17&lt;&gt;"",Q17,IF(OR(C17="Feiertag",A17&lt;Gesamt!$B$11,A17&gt;Gesamt!$B$13,),0,INDIRECT("N"&amp;WEEKDAY(A17,2)+19)))</f>
        <v>0</v>
      </c>
      <c r="I17" s="27">
        <f t="shared" si="2"/>
        <v>0</v>
      </c>
      <c r="J17" s="7"/>
      <c r="K17" s="39"/>
      <c r="L17" s="39"/>
      <c r="M17" s="1" t="s">
        <v>50</v>
      </c>
      <c r="N17" s="27">
        <f>SUM(G2:G32)</f>
        <v>38.499999999999993</v>
      </c>
      <c r="O17" s="35"/>
      <c r="Q17" s="7"/>
    </row>
    <row r="18" spans="1:17" x14ac:dyDescent="0.2">
      <c r="A18" s="29">
        <v>46220</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46223</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46224</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46225</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46226</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46227</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c r="K27" s="39">
        <v>35.299999999999997</v>
      </c>
      <c r="L27" s="39">
        <v>27.9</v>
      </c>
      <c r="M27" s="13" t="s">
        <v>54</v>
      </c>
      <c r="N27" s="27">
        <f>SUM(N20:N26)</f>
        <v>38.5</v>
      </c>
      <c r="O27" s="35"/>
      <c r="Q27" s="7"/>
    </row>
    <row r="28" spans="1:17" x14ac:dyDescent="0.2">
      <c r="A28" s="29">
        <v>46230</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73</v>
      </c>
      <c r="K28" s="39">
        <v>35.299999999999997</v>
      </c>
      <c r="L28" s="39">
        <v>27.9</v>
      </c>
      <c r="O28" s="35"/>
      <c r="Q28" s="7"/>
    </row>
    <row r="29" spans="1:17" x14ac:dyDescent="0.2">
      <c r="A29" s="29">
        <v>46231</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73</v>
      </c>
      <c r="K29" s="39">
        <v>35.299999999999997</v>
      </c>
      <c r="L29" s="39">
        <v>27.9</v>
      </c>
      <c r="O29" s="35"/>
      <c r="Q29" s="7"/>
    </row>
    <row r="30" spans="1:17" x14ac:dyDescent="0.2">
      <c r="A30" s="29">
        <v>46232</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35.299999999999997</v>
      </c>
      <c r="L30" s="39">
        <v>27.9</v>
      </c>
      <c r="M30" s="41" t="s">
        <v>74</v>
      </c>
      <c r="O30" s="35"/>
      <c r="Q30" s="7"/>
    </row>
    <row r="31" spans="1:17" x14ac:dyDescent="0.2">
      <c r="A31" s="29">
        <v>46233</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35.299999999999997</v>
      </c>
      <c r="L31" s="39">
        <v>27.9</v>
      </c>
      <c r="O31" s="35"/>
      <c r="Q31" s="7"/>
    </row>
    <row r="32" spans="1:17" x14ac:dyDescent="0.2">
      <c r="A32" s="29">
        <v>46234</v>
      </c>
      <c r="B32" t="str">
        <f t="shared" si="0"/>
        <v>Fr</v>
      </c>
      <c r="D32" s="24">
        <v>0.29166666666666669</v>
      </c>
      <c r="E32" s="24">
        <v>0.5625</v>
      </c>
      <c r="G32" s="27">
        <f t="shared" si="1"/>
        <v>6.5</v>
      </c>
      <c r="H32" s="27">
        <f ca="1">IF(Q32&lt;&gt;"",Q32,IF(OR(C32="Feiertag",A32&lt;Gesamt!$B$11,A32&gt;Gesamt!$B$13,),0,INDIRECT("N"&amp;WEEKDAY(A32,2)+19)))</f>
        <v>6.5</v>
      </c>
      <c r="I32" s="27">
        <f t="shared" ca="1" si="2"/>
        <v>0</v>
      </c>
      <c r="J32" s="7" t="s">
        <v>73</v>
      </c>
      <c r="K32" s="39">
        <v>35.299999999999997</v>
      </c>
      <c r="L32" s="39">
        <v>27.9</v>
      </c>
      <c r="O32" s="35"/>
      <c r="Q32" s="7"/>
    </row>
    <row r="33" spans="10:12" x14ac:dyDescent="0.2">
      <c r="K33" s="39"/>
      <c r="L33" s="39"/>
    </row>
    <row r="34" spans="10:12" x14ac:dyDescent="0.2">
      <c r="J34" s="2" t="s">
        <v>68</v>
      </c>
      <c r="K34" s="39">
        <f>SUM(K2:K33)</f>
        <v>211.8</v>
      </c>
      <c r="L34" s="39">
        <f>SUM(L2:L33)</f>
        <v>167.4</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tabSelected="1" zoomScaleNormal="100" workbookViewId="0">
      <selection activeCell="U33" sqref="U33"/>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Daniel Varga</v>
      </c>
      <c r="N3" s="42"/>
      <c r="O3" s="35"/>
      <c r="Q3" s="7"/>
    </row>
    <row r="4" spans="1:17" x14ac:dyDescent="0.2">
      <c r="A4" s="29">
        <v>46237</v>
      </c>
      <c r="B4" t="str">
        <f t="shared" si="0"/>
        <v>Mo</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76</v>
      </c>
      <c r="K4" s="39">
        <v>35.299999999999997</v>
      </c>
      <c r="L4" s="39"/>
      <c r="O4" s="35"/>
      <c r="Q4" s="7"/>
    </row>
    <row r="5" spans="1:17" x14ac:dyDescent="0.2">
      <c r="A5" s="29">
        <v>46238</v>
      </c>
      <c r="B5" t="str">
        <f t="shared" si="0"/>
        <v>Di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76</v>
      </c>
      <c r="K5" s="39">
        <v>35.299999999999997</v>
      </c>
      <c r="L5" s="39"/>
      <c r="M5" s="1" t="s">
        <v>8</v>
      </c>
      <c r="N5" s="27">
        <f ca="1">SUM(I2:I32)</f>
        <v>-3.0198066269804258E-14</v>
      </c>
      <c r="O5" s="35"/>
      <c r="Q5" s="7"/>
    </row>
    <row r="6" spans="1:17" x14ac:dyDescent="0.2">
      <c r="A6" s="29">
        <v>46239</v>
      </c>
      <c r="B6" t="str">
        <f t="shared" si="0"/>
        <v>Mi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76</v>
      </c>
      <c r="K6" s="39">
        <v>35.299999999999997</v>
      </c>
      <c r="L6" s="39"/>
      <c r="M6" s="25"/>
      <c r="O6" s="35"/>
      <c r="Q6" s="7"/>
    </row>
    <row r="7" spans="1:17" x14ac:dyDescent="0.2">
      <c r="A7" s="29">
        <v>46240</v>
      </c>
      <c r="B7" t="str">
        <f t="shared" si="0"/>
        <v>Do</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76</v>
      </c>
      <c r="K7" s="39">
        <v>35.299999999999997</v>
      </c>
      <c r="L7" s="39"/>
      <c r="M7" s="1" t="s">
        <v>59</v>
      </c>
      <c r="N7" s="27">
        <f ca="1">Gesamt!B9+SUM(Gesamt!E2:E9)-SUM(Gesamt!J2:J9)</f>
        <v>-3.730349362740526E-14</v>
      </c>
      <c r="O7" s="35"/>
      <c r="Q7" s="7"/>
    </row>
    <row r="8" spans="1:17" x14ac:dyDescent="0.2">
      <c r="A8" s="29">
        <v>46241</v>
      </c>
      <c r="B8" t="str">
        <f t="shared" si="0"/>
        <v>Fr</v>
      </c>
      <c r="D8" s="24">
        <v>0.29166666666666669</v>
      </c>
      <c r="E8" s="24">
        <v>0.5625</v>
      </c>
      <c r="G8" s="27">
        <f t="shared" si="1"/>
        <v>6.5</v>
      </c>
      <c r="H8" s="27">
        <f ca="1">IF(Q8&lt;&gt;"",Q8,IF(OR(C8="Feiertag",A8&lt;Gesamt!$B$11,A8&gt;Gesamt!$B$13,),0,INDIRECT("N"&amp;WEEKDAY(A8,2)+19)))</f>
        <v>6.5</v>
      </c>
      <c r="I8" s="27">
        <f t="shared" ca="1" si="2"/>
        <v>0</v>
      </c>
      <c r="J8" s="7" t="s">
        <v>76</v>
      </c>
      <c r="K8" s="39">
        <v>35.299999999999997</v>
      </c>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t="s">
        <v>76</v>
      </c>
      <c r="K9" s="39">
        <v>35.299999999999997</v>
      </c>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t="s">
        <v>76</v>
      </c>
      <c r="K10" s="39">
        <v>35.299999999999997</v>
      </c>
      <c r="L10" s="39"/>
      <c r="M10" s="25"/>
      <c r="O10" s="35"/>
      <c r="Q10" s="7"/>
    </row>
    <row r="11" spans="1:17" x14ac:dyDescent="0.2">
      <c r="A11" s="29">
        <v>46244</v>
      </c>
      <c r="B11" t="str">
        <f t="shared" si="0"/>
        <v>Mo</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76</v>
      </c>
      <c r="K11" s="39">
        <v>35.299999999999997</v>
      </c>
      <c r="L11" s="39"/>
      <c r="M11" s="1" t="s">
        <v>57</v>
      </c>
      <c r="N11" s="28">
        <f>SUM(Gesamt!F2:F9)</f>
        <v>0</v>
      </c>
      <c r="O11" s="35"/>
      <c r="Q11" s="7"/>
    </row>
    <row r="12" spans="1:17" x14ac:dyDescent="0.2">
      <c r="A12" s="29">
        <v>46245</v>
      </c>
      <c r="B12" t="str">
        <f t="shared" si="0"/>
        <v>Di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76</v>
      </c>
      <c r="K12" s="39">
        <v>35.299999999999997</v>
      </c>
      <c r="L12" s="39"/>
      <c r="M12" s="25"/>
      <c r="O12" s="35"/>
      <c r="Q12" s="7"/>
    </row>
    <row r="13" spans="1:17" x14ac:dyDescent="0.2">
      <c r="A13" s="29">
        <v>46246</v>
      </c>
      <c r="B13" t="str">
        <f t="shared" si="0"/>
        <v>Mi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76</v>
      </c>
      <c r="K13" s="39">
        <v>35.299999999999997</v>
      </c>
      <c r="L13" s="39"/>
      <c r="M13" s="1" t="s">
        <v>26</v>
      </c>
      <c r="N13">
        <f>COUNTIF(C2:C32, "Urlaub")+COUNTIF(C2:C32,"Urlaub halber Tag")/2</f>
        <v>0</v>
      </c>
      <c r="O13" s="35"/>
      <c r="Q13" s="7"/>
    </row>
    <row r="14" spans="1:17" x14ac:dyDescent="0.2">
      <c r="A14" s="29">
        <v>46247</v>
      </c>
      <c r="B14" t="str">
        <f t="shared" si="0"/>
        <v>Do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76</v>
      </c>
      <c r="K14" s="39">
        <v>35.299999999999997</v>
      </c>
      <c r="L14" s="39"/>
      <c r="M14" s="25"/>
      <c r="O14" s="35"/>
      <c r="Q14" s="7"/>
    </row>
    <row r="15" spans="1:17" x14ac:dyDescent="0.2">
      <c r="A15" s="29">
        <v>46248</v>
      </c>
      <c r="B15" t="str">
        <f t="shared" si="0"/>
        <v>Fr</v>
      </c>
      <c r="D15" s="24">
        <v>0.29166666666666669</v>
      </c>
      <c r="E15" s="24">
        <v>0.5625</v>
      </c>
      <c r="G15" s="27">
        <f t="shared" si="1"/>
        <v>6.5</v>
      </c>
      <c r="H15" s="27">
        <f ca="1">IF(Q15&lt;&gt;"",Q15,IF(OR(C15="Feiertag",A15&lt;Gesamt!$B$11,A15&gt;Gesamt!$B$13,),0,INDIRECT("N"&amp;WEEKDAY(A15,2)+19)))</f>
        <v>6.5</v>
      </c>
      <c r="I15" s="27">
        <f t="shared" ca="1" si="2"/>
        <v>0</v>
      </c>
      <c r="J15" s="7" t="s">
        <v>76</v>
      </c>
      <c r="K15" s="39"/>
      <c r="L15" s="39"/>
      <c r="M15" s="1" t="s">
        <v>58</v>
      </c>
      <c r="N15">
        <f>Gesamt!B5+Gesamt!B7-SUM(Gesamt!G2:G9)</f>
        <v>10</v>
      </c>
      <c r="O15" s="35"/>
      <c r="Q15" s="7"/>
    </row>
    <row r="16" spans="1:17" x14ac:dyDescent="0.2">
      <c r="A16" s="29">
        <v>46249</v>
      </c>
      <c r="B16" t="str">
        <f t="shared" si="0"/>
        <v>Sa</v>
      </c>
      <c r="C16" s="2" t="s">
        <v>65</v>
      </c>
      <c r="G16" s="27">
        <f t="shared" si="1"/>
        <v>0</v>
      </c>
      <c r="H16" s="27">
        <f ca="1">IF(Q16&lt;&gt;"",Q16,IF(OR(C16="Feiertag",A16&lt;Gesamt!$B$11,A16&gt;Gesamt!$B$13,),0,INDIRECT("N"&amp;WEEKDAY(A16,2)+19)))</f>
        <v>0</v>
      </c>
      <c r="I16" s="27">
        <f t="shared" si="2"/>
        <v>0</v>
      </c>
      <c r="J16" s="7" t="s">
        <v>76</v>
      </c>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t="s">
        <v>76</v>
      </c>
      <c r="K17" s="39"/>
      <c r="L17" s="39"/>
      <c r="M17" s="1" t="s">
        <v>50</v>
      </c>
      <c r="N17" s="27">
        <f>SUM(G2:G32)</f>
        <v>161.99999999999997</v>
      </c>
      <c r="O17" s="35"/>
      <c r="Q17" s="7"/>
    </row>
    <row r="18" spans="1:17" x14ac:dyDescent="0.2">
      <c r="A18" s="29">
        <v>46251</v>
      </c>
      <c r="B18" t="str">
        <f t="shared" si="0"/>
        <v>Mo</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76</v>
      </c>
      <c r="K18" s="39">
        <v>35.299999999999997</v>
      </c>
      <c r="L18" s="39"/>
      <c r="O18" s="35"/>
      <c r="Q18" s="7"/>
    </row>
    <row r="19" spans="1:17" x14ac:dyDescent="0.2">
      <c r="A19" s="29">
        <v>46252</v>
      </c>
      <c r="B19" t="str">
        <f t="shared" si="0"/>
        <v>Di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76</v>
      </c>
      <c r="K19" s="39">
        <v>35.299999999999997</v>
      </c>
      <c r="L19" s="39"/>
      <c r="M19" s="13" t="s">
        <v>6</v>
      </c>
      <c r="O19" s="35"/>
      <c r="Q19" s="7"/>
    </row>
    <row r="20" spans="1:17" x14ac:dyDescent="0.2">
      <c r="A20" s="29">
        <v>46253</v>
      </c>
      <c r="B20" t="str">
        <f t="shared" si="0"/>
        <v>Mi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76</v>
      </c>
      <c r="K20" s="39">
        <v>35.299999999999997</v>
      </c>
      <c r="L20" s="39"/>
      <c r="M20" s="6" t="s">
        <v>43</v>
      </c>
      <c r="N20" s="7">
        <f>Gesamt!C30</f>
        <v>8</v>
      </c>
      <c r="O20" s="35"/>
      <c r="Q20" s="7"/>
    </row>
    <row r="21" spans="1:17" x14ac:dyDescent="0.2">
      <c r="A21" s="29">
        <v>46254</v>
      </c>
      <c r="B21" t="str">
        <f t="shared" si="0"/>
        <v>Do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76</v>
      </c>
      <c r="K21" s="39">
        <v>35.299999999999997</v>
      </c>
      <c r="L21" s="39"/>
      <c r="M21" s="6" t="s">
        <v>44</v>
      </c>
      <c r="N21" s="7">
        <f>Gesamt!C31</f>
        <v>8</v>
      </c>
      <c r="O21" s="35"/>
      <c r="Q21" s="7"/>
    </row>
    <row r="22" spans="1:17" x14ac:dyDescent="0.2">
      <c r="A22" s="29">
        <v>46255</v>
      </c>
      <c r="B22" t="str">
        <f t="shared" si="0"/>
        <v>Fr</v>
      </c>
      <c r="D22" s="24">
        <v>0.29166666666666669</v>
      </c>
      <c r="E22" s="24">
        <v>0.5625</v>
      </c>
      <c r="G22" s="27">
        <f t="shared" si="1"/>
        <v>6.5</v>
      </c>
      <c r="H22" s="27">
        <f ca="1">IF(Q22&lt;&gt;"",Q22,IF(OR(C22="Feiertag",A22&lt;Gesamt!$B$11,A22&gt;Gesamt!$B$13,),0,INDIRECT("N"&amp;WEEKDAY(A22,2)+19)))</f>
        <v>6.5</v>
      </c>
      <c r="I22" s="27">
        <f t="shared" ca="1" si="2"/>
        <v>0</v>
      </c>
      <c r="J22" s="7" t="s">
        <v>76</v>
      </c>
      <c r="K22" s="39">
        <v>35.299999999999997</v>
      </c>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t="s">
        <v>76</v>
      </c>
      <c r="K23" s="39">
        <v>35.299999999999997</v>
      </c>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t="s">
        <v>76</v>
      </c>
      <c r="K24" s="39">
        <v>35.299999999999997</v>
      </c>
      <c r="L24" s="39"/>
      <c r="M24" s="6" t="s">
        <v>47</v>
      </c>
      <c r="N24" s="7">
        <f>Gesamt!C34</f>
        <v>6.5</v>
      </c>
      <c r="O24" s="35"/>
      <c r="Q24" s="7"/>
    </row>
    <row r="25" spans="1:17" x14ac:dyDescent="0.2">
      <c r="A25" s="29">
        <v>46258</v>
      </c>
      <c r="B25" t="str">
        <f t="shared" si="0"/>
        <v>Mo</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76</v>
      </c>
      <c r="K25" s="39">
        <v>35.299999999999997</v>
      </c>
      <c r="L25" s="39"/>
      <c r="M25" s="6" t="s">
        <v>48</v>
      </c>
      <c r="N25" s="7">
        <f>Gesamt!C35</f>
        <v>0</v>
      </c>
      <c r="O25" s="35"/>
      <c r="Q25" s="7"/>
    </row>
    <row r="26" spans="1:17" x14ac:dyDescent="0.2">
      <c r="A26" s="29">
        <v>46259</v>
      </c>
      <c r="B26" t="str">
        <f t="shared" si="0"/>
        <v>Di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76</v>
      </c>
      <c r="K26" s="39">
        <v>35.299999999999997</v>
      </c>
      <c r="L26" s="39"/>
      <c r="M26" s="6" t="s">
        <v>49</v>
      </c>
      <c r="N26" s="7">
        <f>Gesamt!C36</f>
        <v>0</v>
      </c>
      <c r="O26" s="35"/>
      <c r="Q26" s="7"/>
    </row>
    <row r="27" spans="1:17" x14ac:dyDescent="0.2">
      <c r="A27" s="29">
        <v>46260</v>
      </c>
      <c r="B27" t="str">
        <f t="shared" si="0"/>
        <v>Mi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76</v>
      </c>
      <c r="K27" s="39">
        <v>35.299999999999997</v>
      </c>
      <c r="L27" s="39"/>
      <c r="M27" s="13" t="s">
        <v>54</v>
      </c>
      <c r="N27" s="27">
        <f>SUM(N20:N26)</f>
        <v>38.5</v>
      </c>
      <c r="O27" s="35"/>
      <c r="Q27" s="7"/>
    </row>
    <row r="28" spans="1:17" x14ac:dyDescent="0.2">
      <c r="A28" s="29">
        <v>46261</v>
      </c>
      <c r="B28" t="str">
        <f t="shared" si="0"/>
        <v>Do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76</v>
      </c>
      <c r="K28" s="39">
        <v>35.299999999999997</v>
      </c>
      <c r="L28" s="39"/>
      <c r="O28" s="35"/>
      <c r="Q28" s="7"/>
    </row>
    <row r="29" spans="1:17" x14ac:dyDescent="0.2">
      <c r="A29" s="29">
        <v>46262</v>
      </c>
      <c r="B29" t="str">
        <f t="shared" si="0"/>
        <v>Fr</v>
      </c>
      <c r="D29" s="24">
        <v>0.29166666666666669</v>
      </c>
      <c r="E29" s="24">
        <v>0.5625</v>
      </c>
      <c r="G29" s="27">
        <f t="shared" si="1"/>
        <v>6.5</v>
      </c>
      <c r="H29" s="27">
        <f ca="1">IF(Q29&lt;&gt;"",Q29,IF(OR(C29="Feiertag",A29&lt;Gesamt!$B$11,A29&gt;Gesamt!$B$13,),0,INDIRECT("N"&amp;WEEKDAY(A29,2)+19)))</f>
        <v>6.5</v>
      </c>
      <c r="I29" s="27">
        <f t="shared" ca="1" si="2"/>
        <v>0</v>
      </c>
      <c r="J29" s="7" t="s">
        <v>76</v>
      </c>
      <c r="K29" s="39">
        <v>35.299999999999997</v>
      </c>
      <c r="L29" s="39"/>
      <c r="M29" s="41" t="s">
        <v>75</v>
      </c>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t="s">
        <v>76</v>
      </c>
      <c r="K30" s="39">
        <v>35.299999999999997</v>
      </c>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t="s">
        <v>76</v>
      </c>
      <c r="K31" s="39">
        <v>35.299999999999997</v>
      </c>
      <c r="L31" s="39"/>
      <c r="O31" s="35"/>
      <c r="Q31" s="7"/>
    </row>
    <row r="32" spans="1:17" x14ac:dyDescent="0.2">
      <c r="A32" s="29">
        <v>46265</v>
      </c>
      <c r="B32" t="str">
        <f t="shared" si="0"/>
        <v>Mo</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76</v>
      </c>
      <c r="K32" s="39">
        <v>35.299999999999997</v>
      </c>
      <c r="L32" s="39"/>
      <c r="O32" s="35"/>
      <c r="Q32" s="7"/>
    </row>
    <row r="33" spans="10:12" x14ac:dyDescent="0.2">
      <c r="K33" s="39"/>
      <c r="L33" s="39"/>
    </row>
    <row r="34" spans="10:12" x14ac:dyDescent="0.2">
      <c r="J34" s="2" t="s">
        <v>68</v>
      </c>
      <c r="K34" s="39">
        <f>SUM(K2:K33)</f>
        <v>917.79999999999961</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 A9:I10 A4:C8 G4:J4 A16:I17 A11:C15 G11:I15 A23:I24 A18:C22 G18:I22 A30:I31 A25:C29 G25:I29 A32:C32 G32:I32 G5:I8 J5:J32">
    <cfRule type="expression" dxfId="19" priority="11">
      <formula>$C2="Feiertag"</formula>
    </cfRule>
    <cfRule type="expression" dxfId="18" priority="12">
      <formula>WEEKDAY($A2,2)&gt;=6</formula>
    </cfRule>
  </conditionalFormatting>
  <conditionalFormatting sqref="D4:F8">
    <cfRule type="expression" dxfId="9" priority="9">
      <formula>$C4="Feiertag"</formula>
    </cfRule>
    <cfRule type="expression" dxfId="8" priority="10">
      <formula>WEEKDAY($A4,2)&gt;=6</formula>
    </cfRule>
  </conditionalFormatting>
  <conditionalFormatting sqref="D11:F15">
    <cfRule type="expression" dxfId="7" priority="7">
      <formula>$C11="Feiertag"</formula>
    </cfRule>
    <cfRule type="expression" dxfId="6" priority="8">
      <formula>WEEKDAY($A11,2)&gt;=6</formula>
    </cfRule>
  </conditionalFormatting>
  <conditionalFormatting sqref="D18:F22">
    <cfRule type="expression" dxfId="5" priority="5">
      <formula>$C18="Feiertag"</formula>
    </cfRule>
    <cfRule type="expression" dxfId="4" priority="6">
      <formula>WEEKDAY($A18,2)&gt;=6</formula>
    </cfRule>
  </conditionalFormatting>
  <conditionalFormatting sqref="D25:F29">
    <cfRule type="expression" dxfId="3" priority="3">
      <formula>$C25="Feiertag"</formula>
    </cfRule>
    <cfRule type="expression" dxfId="2" priority="4">
      <formula>WEEKDAY($A25,2)&gt;=6</formula>
    </cfRule>
  </conditionalFormatting>
  <conditionalFormatting sqref="D32:F32">
    <cfRule type="expression" dxfId="1" priority="1">
      <formula>$C32="Feiertag"</formula>
    </cfRule>
    <cfRule type="expression" dxfId="0" priority="2">
      <formula>WEEKDAY($A32,2)&gt;=6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Daniel Varga</v>
      </c>
      <c r="N3" s="42"/>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-3.730349362740526E-14</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10</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topLeftCell="A7" zoomScaleNormal="100" workbookViewId="0">
      <selection activeCell="C27" sqref="C27"/>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2" t="str">
        <f>Gesamt!A3</f>
        <v>Daniel Varga</v>
      </c>
      <c r="N3" s="42"/>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-3.730349362740526E-14</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10</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2" sqref="C2"/>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Daniel Varga</v>
      </c>
      <c r="N3" s="42"/>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-3.730349362740526E-14</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10</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E20" sqref="E20"/>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Daniel Varga</v>
      </c>
      <c r="N3" s="42"/>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-3.730349362740526E-14</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10</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H35" sqref="H35"/>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Januar!N5</f>
        <v>0</v>
      </c>
      <c r="F2" s="8">
        <f>Januar!N9</f>
        <v>0</v>
      </c>
      <c r="G2" s="2">
        <f>Januar!N13</f>
        <v>0</v>
      </c>
      <c r="H2" s="7">
        <f>Januar!N17</f>
        <v>0</v>
      </c>
      <c r="I2" s="7"/>
      <c r="J2" s="7">
        <v>0</v>
      </c>
      <c r="Z2" s="2" t="b">
        <v>1</v>
      </c>
    </row>
    <row r="3" spans="1:26" ht="15" customHeight="1" x14ac:dyDescent="0.2">
      <c r="A3" s="43" t="s">
        <v>72</v>
      </c>
      <c r="B3" s="43"/>
      <c r="D3" s="6" t="s">
        <v>10</v>
      </c>
      <c r="E3" s="7">
        <f>Februar!N5</f>
        <v>0</v>
      </c>
      <c r="F3" s="8">
        <f>Februar!N9</f>
        <v>0</v>
      </c>
      <c r="G3" s="2">
        <f>Februar!N13</f>
        <v>0</v>
      </c>
      <c r="H3" s="7">
        <f>Februar!N17</f>
        <v>0</v>
      </c>
      <c r="I3" s="7"/>
      <c r="J3" s="7">
        <v>0</v>
      </c>
      <c r="Z3" s="2" t="b">
        <v>1</v>
      </c>
    </row>
    <row r="4" spans="1:26" x14ac:dyDescent="0.2">
      <c r="D4" s="6" t="s">
        <v>11</v>
      </c>
      <c r="E4" s="7">
        <f>März!N5</f>
        <v>0</v>
      </c>
      <c r="F4" s="8">
        <f>März!N9</f>
        <v>0</v>
      </c>
      <c r="G4" s="2">
        <f>März!N13</f>
        <v>0</v>
      </c>
      <c r="H4" s="7">
        <f>März!N17</f>
        <v>0</v>
      </c>
      <c r="I4" s="7"/>
      <c r="J4" s="7">
        <v>0</v>
      </c>
      <c r="Z4" s="2" t="b">
        <v>1</v>
      </c>
    </row>
    <row r="5" spans="1:26" x14ac:dyDescent="0.2">
      <c r="A5" s="1" t="s">
        <v>28</v>
      </c>
      <c r="B5" s="2">
        <v>10</v>
      </c>
      <c r="D5" s="6" t="s">
        <v>12</v>
      </c>
      <c r="E5" s="7">
        <f>April!N5</f>
        <v>0</v>
      </c>
      <c r="F5" s="8">
        <f>April!N9</f>
        <v>0</v>
      </c>
      <c r="G5" s="2">
        <f>April!N13</f>
        <v>0</v>
      </c>
      <c r="H5" s="7">
        <f>April!N17</f>
        <v>0</v>
      </c>
      <c r="I5" s="7"/>
      <c r="J5" s="7">
        <v>0</v>
      </c>
      <c r="Z5" s="2" t="b">
        <v>1</v>
      </c>
    </row>
    <row r="6" spans="1:26" x14ac:dyDescent="0.2">
      <c r="D6" s="6" t="s">
        <v>13</v>
      </c>
      <c r="E6" s="7">
        <f>Mai!N5</f>
        <v>0</v>
      </c>
      <c r="F6" s="8">
        <f>Mai!N9</f>
        <v>0</v>
      </c>
      <c r="G6" s="2">
        <f>Mai!N13</f>
        <v>0</v>
      </c>
      <c r="H6" s="7">
        <f>Mai!N17</f>
        <v>0</v>
      </c>
      <c r="I6" s="7"/>
      <c r="J6" s="7">
        <v>0</v>
      </c>
      <c r="Z6" s="2" t="b">
        <v>0</v>
      </c>
    </row>
    <row r="7" spans="1:26" x14ac:dyDescent="0.2">
      <c r="A7" s="1" t="s">
        <v>30</v>
      </c>
      <c r="B7" s="2">
        <v>0</v>
      </c>
      <c r="D7" s="6" t="s">
        <v>14</v>
      </c>
      <c r="E7" s="7">
        <f>Juni!N5</f>
        <v>0</v>
      </c>
      <c r="F7" s="8">
        <f>Juni!N9</f>
        <v>0</v>
      </c>
      <c r="G7" s="2">
        <f>Juni!N13</f>
        <v>0</v>
      </c>
      <c r="H7" s="7">
        <f>Juni!N17</f>
        <v>0</v>
      </c>
      <c r="I7" s="7"/>
      <c r="J7" s="7">
        <v>0</v>
      </c>
      <c r="Z7" s="2" t="b">
        <v>0</v>
      </c>
    </row>
    <row r="8" spans="1:26" x14ac:dyDescent="0.2">
      <c r="D8" s="6" t="s">
        <v>15</v>
      </c>
      <c r="E8" s="7">
        <f ca="1">Juli!N5</f>
        <v>-7.1054273576010019E-15</v>
      </c>
      <c r="F8" s="8">
        <f>Juli!N9</f>
        <v>0</v>
      </c>
      <c r="G8" s="2">
        <f>Juli!N13</f>
        <v>0</v>
      </c>
      <c r="H8" s="7">
        <f>Juli!N17</f>
        <v>38.499999999999993</v>
      </c>
      <c r="I8" s="7"/>
      <c r="J8" s="7">
        <v>0</v>
      </c>
    </row>
    <row r="9" spans="1:26" x14ac:dyDescent="0.2">
      <c r="A9" s="1" t="s">
        <v>29</v>
      </c>
      <c r="B9" s="2">
        <v>0</v>
      </c>
      <c r="D9" s="6" t="s">
        <v>16</v>
      </c>
      <c r="E9" s="7">
        <f ca="1">August!N5</f>
        <v>-3.0198066269804258E-14</v>
      </c>
      <c r="F9" s="8">
        <f>August!N9</f>
        <v>0</v>
      </c>
      <c r="G9" s="2">
        <f>August!N13</f>
        <v>0</v>
      </c>
      <c r="H9" s="7">
        <f>August!N17</f>
        <v>161.99999999999997</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46230</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-3.730349362740526E-14</v>
      </c>
      <c r="F15" s="8">
        <f>SUM(F2:F13)</f>
        <v>0</v>
      </c>
      <c r="G15" s="2">
        <f>SUM(G2:G13)</f>
        <v>0</v>
      </c>
      <c r="H15" s="7">
        <f>SUM(H2:H13)</f>
        <v>200.49999999999997</v>
      </c>
      <c r="I15" s="7"/>
      <c r="J15" s="7">
        <f>SUM(J2:J13)</f>
        <v>0</v>
      </c>
    </row>
    <row r="16" spans="1:26" x14ac:dyDescent="0.2">
      <c r="A16" s="6" t="s">
        <v>9</v>
      </c>
      <c r="B16" s="7">
        <f>Januar!N27</f>
        <v>38.5</v>
      </c>
    </row>
    <row r="17" spans="1:7" x14ac:dyDescent="0.2">
      <c r="A17" s="6" t="s">
        <v>10</v>
      </c>
      <c r="B17" s="7">
        <f>Februar!N27</f>
        <v>38.5</v>
      </c>
      <c r="D17" s="4" t="s">
        <v>39</v>
      </c>
      <c r="E17" s="7">
        <f ca="1">SUM(E2:E13)+B9-J15</f>
        <v>-3.730349362740526E-14</v>
      </c>
    </row>
    <row r="18" spans="1:7" x14ac:dyDescent="0.2">
      <c r="A18" s="6" t="s">
        <v>11</v>
      </c>
      <c r="B18" s="7">
        <f>März!N27</f>
        <v>38.5</v>
      </c>
      <c r="D18" s="9" t="s">
        <v>40</v>
      </c>
      <c r="G18" s="2">
        <f>B5+B7-G15</f>
        <v>10</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4" t="s">
        <v>55</v>
      </c>
    </row>
    <row r="24" spans="19:20" x14ac:dyDescent="0.2">
      <c r="S24" s="44"/>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2026-09-03T07:40:48Z</dcterms:modified>
</cp:coreProperties>
</file>