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April 2026\"/>
    </mc:Choice>
  </mc:AlternateContent>
  <xr:revisionPtr revIDLastSave="0" documentId="13_ncr:1_{D0180FC5-CFEF-41ED-8D4C-974F0E08F0C8}" xr6:coauthVersionLast="47" xr6:coauthVersionMax="47" xr10:uidLastSave="{00000000-0000-0000-0000-000000000000}"/>
  <bookViews>
    <workbookView xWindow="-120" yWindow="-120" windowWidth="29040" windowHeight="15720" firstSheet="1"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6" i="13" l="1"/>
  <c r="G18" i="13"/>
  <c r="N22" i="4"/>
  <c r="N21" i="4"/>
  <c r="L33" i="4"/>
  <c r="L10" i="4"/>
  <c r="K10" i="4"/>
  <c r="L34" i="12"/>
  <c r="L33" i="11"/>
  <c r="L34" i="10"/>
  <c r="L33" i="9"/>
  <c r="L34" i="8"/>
  <c r="L34" i="7"/>
  <c r="L33" i="6"/>
  <c r="L34" i="5"/>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4" i="4"/>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23" i="5"/>
  <c r="H31" i="10"/>
  <c r="H29" i="5"/>
  <c r="H4" i="10"/>
  <c r="H30" i="1"/>
  <c r="H18" i="5"/>
  <c r="H25" i="1"/>
  <c r="H9" i="9"/>
  <c r="H10" i="10"/>
  <c r="H3" i="6"/>
  <c r="H28" i="6"/>
  <c r="H7" i="10"/>
  <c r="H5" i="5"/>
  <c r="H3" i="4"/>
  <c r="H5" i="8"/>
  <c r="H11" i="4"/>
  <c r="H31" i="1"/>
  <c r="H4" i="5"/>
  <c r="H2" i="10"/>
  <c r="H11" i="10"/>
  <c r="H32" i="7"/>
  <c r="H27" i="4"/>
  <c r="H14" i="11"/>
  <c r="H30" i="4"/>
  <c r="H8" i="7"/>
  <c r="H17" i="9"/>
  <c r="H27" i="5"/>
  <c r="H11" i="5"/>
  <c r="H31" i="6"/>
  <c r="H24" i="4"/>
  <c r="H6" i="4"/>
  <c r="H31" i="11"/>
  <c r="H6" i="5"/>
  <c r="H5" i="11"/>
  <c r="H10" i="7"/>
  <c r="H8" i="12"/>
  <c r="H9" i="10"/>
  <c r="H17" i="4"/>
  <c r="H3" i="8"/>
  <c r="H6" i="8"/>
  <c r="H29" i="11"/>
  <c r="H10" i="5"/>
  <c r="H18" i="4"/>
  <c r="H4" i="9"/>
  <c r="H28" i="11"/>
  <c r="H28" i="8"/>
  <c r="H21" i="9"/>
  <c r="H29" i="6"/>
  <c r="H28" i="7"/>
  <c r="H19" i="10"/>
  <c r="H15" i="8"/>
  <c r="H27" i="10"/>
  <c r="H26" i="9"/>
  <c r="H25" i="6"/>
  <c r="H28" i="5"/>
  <c r="H27" i="11"/>
  <c r="H2" i="7"/>
  <c r="H30" i="5"/>
  <c r="H14" i="6"/>
  <c r="H31" i="4"/>
  <c r="H29" i="10"/>
  <c r="H12" i="10"/>
  <c r="H21" i="4"/>
  <c r="H26" i="6"/>
  <c r="H11" i="6"/>
  <c r="H14" i="12"/>
  <c r="H28" i="10"/>
  <c r="H22" i="9"/>
  <c r="H23" i="12"/>
  <c r="H2" i="6"/>
  <c r="H23" i="8"/>
  <c r="H15" i="4"/>
  <c r="H21" i="10"/>
  <c r="H5" i="12"/>
  <c r="H10" i="4"/>
  <c r="H7" i="9"/>
  <c r="H28" i="4"/>
  <c r="H2" i="9"/>
  <c r="H20" i="10"/>
  <c r="H22" i="10"/>
  <c r="H10" i="11"/>
  <c r="H19" i="8"/>
  <c r="H24" i="10"/>
  <c r="H7" i="7"/>
  <c r="H8" i="8"/>
  <c r="H14" i="5"/>
  <c r="H31" i="8"/>
  <c r="H4" i="12"/>
  <c r="H15" i="5"/>
  <c r="H21" i="12"/>
  <c r="H5" i="9"/>
  <c r="H22" i="5"/>
  <c r="H4" i="6"/>
  <c r="H13" i="8"/>
  <c r="H3" i="11"/>
  <c r="H15" i="12"/>
  <c r="H28" i="12"/>
  <c r="H31" i="5"/>
  <c r="H5" i="6"/>
  <c r="H16" i="6"/>
  <c r="H18" i="7"/>
  <c r="H9" i="6"/>
  <c r="H6" i="9"/>
  <c r="H25" i="7"/>
  <c r="H27" i="6"/>
  <c r="H13" i="10"/>
  <c r="H7" i="6"/>
  <c r="H19" i="11"/>
  <c r="H19" i="4"/>
  <c r="H5" i="7"/>
  <c r="H9" i="8"/>
  <c r="H21" i="5"/>
  <c r="H23" i="7"/>
  <c r="H18" i="9"/>
  <c r="H10" i="8"/>
  <c r="H17" i="10"/>
  <c r="H9" i="11"/>
  <c r="H16" i="12"/>
  <c r="H6" i="11"/>
  <c r="H12" i="6"/>
  <c r="H13" i="12"/>
  <c r="H16" i="11"/>
  <c r="H32" i="8"/>
  <c r="H17" i="6"/>
  <c r="H13" i="11"/>
  <c r="H2" i="8"/>
  <c r="H2" i="5"/>
  <c r="H11" i="12"/>
  <c r="H8" i="10"/>
  <c r="H14" i="10"/>
  <c r="H27" i="12"/>
  <c r="H25" i="5"/>
  <c r="H28" i="9"/>
  <c r="H24" i="8"/>
  <c r="H24" i="11"/>
  <c r="H30" i="8"/>
  <c r="H5" i="4"/>
  <c r="H3" i="10"/>
  <c r="H15" i="9"/>
  <c r="H6" i="10"/>
  <c r="H26" i="11"/>
  <c r="H16" i="9"/>
  <c r="H17" i="12"/>
  <c r="H3" i="7"/>
  <c r="H7" i="5"/>
  <c r="H13" i="6"/>
  <c r="H2" i="12"/>
  <c r="H20" i="4"/>
  <c r="H6" i="12"/>
  <c r="H22" i="12"/>
  <c r="H3" i="5"/>
  <c r="H13" i="4"/>
  <c r="H23" i="9"/>
  <c r="H18" i="10"/>
  <c r="H23" i="11"/>
  <c r="H25" i="9"/>
  <c r="H13" i="7"/>
  <c r="H32" i="1"/>
  <c r="H10" i="12"/>
  <c r="H3" i="9"/>
  <c r="H7" i="12"/>
  <c r="H29" i="12"/>
  <c r="H4" i="7"/>
  <c r="H13" i="5"/>
  <c r="H24" i="9"/>
  <c r="H32" i="12"/>
  <c r="H19" i="12"/>
  <c r="H4" i="11"/>
  <c r="H20" i="7"/>
  <c r="H15" i="11"/>
  <c r="H8" i="4"/>
  <c r="H5" i="10"/>
  <c r="H4" i="8"/>
  <c r="H4" i="4"/>
  <c r="H30" i="10"/>
  <c r="H7" i="11"/>
  <c r="H24" i="6"/>
  <c r="H19" i="7"/>
  <c r="H19" i="5"/>
  <c r="H20" i="6"/>
  <c r="H19" i="6"/>
  <c r="H29" i="7"/>
  <c r="H23" i="10"/>
  <c r="H12" i="9"/>
  <c r="H6" i="6"/>
  <c r="H15" i="10"/>
  <c r="H24" i="7"/>
  <c r="H10" i="9"/>
  <c r="H11" i="9"/>
  <c r="H11" i="7"/>
  <c r="H31" i="12"/>
  <c r="H16" i="8"/>
  <c r="H29" i="1"/>
  <c r="H14" i="4"/>
  <c r="H9" i="5"/>
  <c r="H20" i="11"/>
  <c r="H26" i="12"/>
  <c r="H27" i="8"/>
  <c r="H8" i="9"/>
  <c r="H20" i="8"/>
  <c r="H18" i="12"/>
  <c r="H16" i="7"/>
  <c r="H18" i="6"/>
  <c r="H18" i="8"/>
  <c r="H12" i="4"/>
  <c r="H3" i="12"/>
  <c r="H31" i="7"/>
  <c r="H20" i="9"/>
  <c r="H25" i="11"/>
  <c r="H12" i="8"/>
  <c r="H16" i="10"/>
  <c r="H30" i="12"/>
  <c r="H17" i="8"/>
  <c r="H12" i="11"/>
  <c r="H21" i="11"/>
  <c r="H27" i="9"/>
  <c r="H10" i="6"/>
  <c r="H12" i="7"/>
  <c r="H7" i="8"/>
  <c r="H21" i="6"/>
  <c r="H22" i="8"/>
  <c r="H22" i="7"/>
  <c r="H15" i="6"/>
  <c r="H30" i="7"/>
  <c r="H30" i="6"/>
  <c r="H26" i="5"/>
  <c r="H21" i="8"/>
  <c r="H25" i="10"/>
  <c r="H16" i="5"/>
  <c r="H14" i="8"/>
  <c r="H17" i="7"/>
  <c r="H23" i="4"/>
  <c r="H27" i="1"/>
  <c r="H8" i="5"/>
  <c r="H31" i="9"/>
  <c r="H32" i="10"/>
  <c r="H26" i="7"/>
  <c r="H8" i="11"/>
  <c r="H12" i="5"/>
  <c r="H26" i="4"/>
  <c r="H30" i="11"/>
  <c r="H22" i="11"/>
  <c r="H25" i="12"/>
  <c r="H9" i="12"/>
  <c r="H8" i="6"/>
  <c r="H18" i="11"/>
  <c r="H24" i="12"/>
  <c r="H14" i="7"/>
  <c r="H19" i="9"/>
  <c r="H20" i="12"/>
  <c r="H11" i="8"/>
  <c r="H2" i="4"/>
  <c r="H32" i="5"/>
  <c r="H25" i="8"/>
  <c r="H29" i="9"/>
  <c r="H2" i="11"/>
  <c r="H17" i="11"/>
  <c r="H26" i="10"/>
  <c r="H17" i="5"/>
  <c r="H29" i="8"/>
  <c r="H16" i="4"/>
  <c r="H30" i="9"/>
  <c r="H20" i="5"/>
  <c r="H12" i="12"/>
  <c r="H24" i="5"/>
  <c r="H23" i="6"/>
  <c r="H9" i="7"/>
  <c r="H27" i="7"/>
  <c r="H26" i="1"/>
  <c r="H29" i="4"/>
  <c r="H9" i="4"/>
  <c r="H22" i="4"/>
  <c r="H14" i="9"/>
  <c r="H13" i="9"/>
  <c r="H6" i="7"/>
  <c r="H21" i="7"/>
  <c r="H11" i="11"/>
  <c r="H22" i="6"/>
  <c r="H28" i="1"/>
  <c r="H26" i="8"/>
  <c r="H15" i="7"/>
  <c r="H25" i="4"/>
  <c r="I30" i="4" l="1"/>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<sst xmlns="http://schemas.openxmlformats.org/spreadsheetml/2006/main" count="449" uniqueCount="78">
  <si>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</si>
  <si>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</si>
  <si>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</si>
  <si>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</si>
  <si>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</si>
  <si>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</si>
  <si>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</si>
  <si>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</si>
  <si>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</si>
  <si>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</si>
  <si>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</si>
  <si>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</si>
  <si>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</si>
  <si>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</si>
  <si>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</si>
  <si>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</si>
  <si>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</si>
  <si>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</si>
  <si>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</si>
  <si>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</si>
  <si>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</si>
  <si>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</si>
  <si>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</si>
  <si>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</si>
  <si>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</si>
  <si>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</si>
  <si>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</si>
  <si>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</si>
  <si>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</si>
  <si>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</si>
  <si>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</si>
  <si>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</si>
  <si>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</si>
  <si>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</si>
  <si>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</si>
  <si>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</si>
  <si>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</si>
  <si>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</si>
  <si>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</si>
  <si>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</si>
  <si>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</si>
  <si>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</si>
  <si>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</si>
  <si>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</si>
  <si>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</si>
  <si>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</si>
  <si>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</si>
  <si>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</si>
  <si>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</si>
  <si>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</si>
  <si>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</si>
  <si>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</si>
  <si>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</si>
  <si>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</si>
  <si>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</si>
  <si>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</si>
  <si>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</si>
  <si>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</si>
  <si>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</si>
  <si>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</si>
  <si>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</si>
  <si>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</si>
  <si>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</si>
  <si>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</si>
  <si>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</si>
  <si>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</si>
  <si>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</si>
  <si>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</si>
  <si>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</si>
  <si>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</si>
  <si>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</si>
  <si>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</si>
  <si>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</si>
  <si>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</si>
  <si>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</si>
  <si>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Dienstreise Gröbming</t>
  </si>
  <si>
    <t>Kilometergeld</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</si>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</sst>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L1" sqref="L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4.4408920985006262E-15</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4.4408920985006262E-15</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17.500000000000004</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2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2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D31" s="24">
        <v>0.33333333333333331</v>
      </c>
      <c r="E31" s="24">
        <v>0.47916666666666669</v>
      </c>
      <c r="G31" s="27">
        <f t="shared" si="1"/>
        <v>3.5000000000000009</v>
      </c>
      <c r="H31" s="27">
        <f ca="1">IF(Q31&lt;&gt;"",Q31,IF(OR(C31="Feiertag",A31&lt;Gesamt!$B$11,A31&gt;Gesamt!$B$13,),0,INDIRECT("N"&amp;WEEKDAY(A31,2)+19)))</f>
        <v>3.5</v>
      </c>
      <c r="I31" s="27">
        <f t="shared" ca="1" si="2"/>
        <v>8.8817841970012523E-16</v>
      </c>
      <c r="J31" s="7" t="s">
        <v>73</v>
      </c>
      <c r="K31" s="39"/>
      <c r="L31" s="39"/>
      <c r="O31" s="35"/>
      <c r="Q31" s="7"/>
    </row>
    <row r="32" spans="1:17" x14ac:dyDescent="0.25">
      <c r="A32" s="29">
        <v>46112</v>
      </c>
      <c r="B32" t="str">
        <f t="shared" si="0"/>
        <v>Di</v>
      </c>
      <c r="D32" s="24">
        <v>0.33333333333333331</v>
      </c>
      <c r="E32" s="24">
        <v>0.47916666666666669</v>
      </c>
      <c r="G32" s="27">
        <f t="shared" si="1"/>
        <v>3.5000000000000009</v>
      </c>
      <c r="H32" s="27">
        <f ca="1">IF(Q32&lt;&gt;"",Q32,IF(OR(C32="Feiertag",A32&lt;Gesamt!$B$11,A32&gt;Gesamt!$B$13,),0,INDIRECT("N"&amp;WEEKDAY(A32,2)+19)))</f>
        <v>3.5</v>
      </c>
      <c r="I32" s="27">
        <f t="shared" ca="1" si="2"/>
        <v>8.8817841970012523E-16</v>
      </c>
      <c r="J32" s="7" t="s">
        <v>73</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abSelected="1" zoomScaleNormal="100" workbookViewId="0">
      <selection activeCell="J23" sqref="J23"/>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9.710937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76</v>
      </c>
      <c r="M1" s="37" t="str">
        <f>TEXT(A2,"MMMM")&amp;" "&amp;YEAR(A2)</f>
        <v>April 2026</v>
      </c>
      <c r="O1" s="34"/>
      <c r="Q1" s="33" t="s">
        <v>56</v>
      </c>
    </row>
    <row r="2" spans="1:17" x14ac:dyDescent="0.25">
      <c r="A2" s="29">
        <v>46113</v>
      </c>
      <c r="B2" t="str">
        <f>TEXT(A2,"TTT")</f>
        <v>Mi</v>
      </c>
      <c r="D2" s="24">
        <v>0.33333333333333331</v>
      </c>
      <c r="E2" s="24">
        <v>0.47916666666666669</v>
      </c>
      <c r="G2" s="27">
        <f>IF(OR(C2="krank",C2="Urlaub",C2="Sonderurlaub"), H2,IF(D2&lt;=E2,(E2-D2-F2)*24,(1-D2+E2-F2)*24)+IF(C2= "Urlaub halber Tag",H2/2,0)+IF(AND(C2="Urlaub halber Tag", J2="halber Arbeitstag"),H2/2,0))</f>
        <v>3.5000000000000009</v>
      </c>
      <c r="H2" s="27">
        <f ca="1">IF(Q2&lt;&gt;"",Q2,IF(OR(C2="Feiertag",A2&lt;Gesamt!$B$11,A2&gt;Gesamt!$B$13,),0,INDIRECT("N"&amp;WEEKDAY(A2,2)+19)))</f>
        <v>3.5</v>
      </c>
      <c r="I2" s="27">
        <f ca="1">IF(OR(C2="Überstundenabbau",C2="Urlaub halber Tag",E2&lt;&gt;""),G2-H2,0)</f>
        <v>8.8817841970012523E-16</v>
      </c>
      <c r="J2" s="7" t="s">
        <v>74</v>
      </c>
      <c r="K2" s="39"/>
      <c r="L2" s="39"/>
      <c r="M2" s="25"/>
      <c r="O2" s="35"/>
      <c r="Q2" s="7"/>
    </row>
    <row r="3" spans="1:17" x14ac:dyDescent="0.25">
      <c r="A3" s="29">
        <v>46114</v>
      </c>
      <c r="B3" t="str">
        <f t="shared" ref="B3:B31" si="0">TEXT(A3,"TTT")</f>
        <v>Do</v>
      </c>
      <c r="D3" s="24">
        <v>0.33333333333333331</v>
      </c>
      <c r="E3" s="24">
        <v>0.47916666666666669</v>
      </c>
      <c r="G3" s="27">
        <f t="shared" ref="G3:G31" si="1">IF(OR(C3="krank",C3="Urlaub",C3="Sonderurlaub"), H3,IF(D3&lt;=E3,(E3-D3-F3)*24,(1-D3+E3-F3)*24)+IF(C3= "Urlaub halber Tag",H3/2,0)+IF(AND(C3="Urlaub halber Tag", J3="halber Arbeitstag"),H3/2,0))</f>
        <v>3.5000000000000009</v>
      </c>
      <c r="H3" s="27">
        <f ca="1">IF(Q3&lt;&gt;"",Q3,IF(OR(C3="Feiertag",A3&lt;Gesamt!$B$11,A3&gt;Gesamt!$B$13,),0,INDIRECT("N"&amp;WEEKDAY(A3,2)+19)))</f>
        <v>3.5</v>
      </c>
      <c r="I3" s="27">
        <f t="shared" ref="I3:I31" ca="1" si="2">IF(OR(C3="Überstundenabbau",C3="Urlaub halber Tag",E3&lt;&gt;""),G3-H3,0)</f>
        <v>8.8817841970012523E-16</v>
      </c>
      <c r="J3" s="7" t="s">
        <v>74</v>
      </c>
      <c r="K3" s="39"/>
      <c r="L3" s="39"/>
      <c r="M3" s="41" t="str">
        <f>Gesamt!A3</f>
        <v xml:space="preserve">Katrin Orlando </v>
      </c>
      <c r="N3" s="41"/>
      <c r="O3" s="35"/>
      <c r="Q3" s="7"/>
    </row>
    <row r="4" spans="1:17" x14ac:dyDescent="0.2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1.5099033134902129E-14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1.9539925233402755E-14</v>
      </c>
      <c r="O7" s="35"/>
      <c r="Q7" s="7"/>
    </row>
    <row r="8" spans="1:17" x14ac:dyDescent="0.25">
      <c r="A8" s="29">
        <v>46119</v>
      </c>
      <c r="B8" t="str">
        <f t="shared" si="0"/>
        <v>Di</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2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25">
      <c r="A10" s="29">
        <v>46121</v>
      </c>
      <c r="B10" t="str">
        <f t="shared" si="0"/>
        <v>Do</v>
      </c>
      <c r="D10" s="24">
        <v>0.54166666666666663</v>
      </c>
      <c r="E10" s="24">
        <v>0.73958333333333337</v>
      </c>
      <c r="G10" s="27">
        <f t="shared" si="1"/>
        <v>4.7500000000000018</v>
      </c>
      <c r="H10" s="27">
        <f ca="1">IF(Q10&lt;&gt;"",Q10,IF(OR(C10="Feiertag",A10&lt;Gesamt!$B$11,A10&gt;Gesamt!$B$13,),0,INDIRECT("N"&amp;WEEKDAY(A10,2)+19)))</f>
        <v>3.5</v>
      </c>
      <c r="I10" s="27">
        <f t="shared" ca="1" si="2"/>
        <v>1.2500000000000018</v>
      </c>
      <c r="J10" s="7" t="s">
        <v>75</v>
      </c>
      <c r="K10" s="39">
        <f>5*2.5</f>
        <v>12.5</v>
      </c>
      <c r="L10" s="39">
        <f>33.5*2*0.5</f>
        <v>33.5</v>
      </c>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73</v>
      </c>
      <c r="K14" s="39"/>
      <c r="L14" s="39"/>
      <c r="M14" s="25"/>
      <c r="O14" s="35"/>
      <c r="Q14" s="7"/>
    </row>
    <row r="15" spans="1:17" x14ac:dyDescent="0.25">
      <c r="A15" s="29">
        <v>46126</v>
      </c>
      <c r="B15" t="str">
        <f t="shared" si="0"/>
        <v>Di</v>
      </c>
      <c r="D15" s="24">
        <v>0.33333333333333331</v>
      </c>
      <c r="E15" s="24">
        <v>0.47916666666666669</v>
      </c>
      <c r="G15" s="27">
        <f t="shared" si="1"/>
        <v>3.5000000000000009</v>
      </c>
      <c r="H15" s="27">
        <f ca="1">IF(Q15&lt;&gt;"",Q15,IF(OR(C15="Feiertag",A15&lt;Gesamt!$B$11,A15&gt;Gesamt!$B$13,),0,INDIRECT("N"&amp;WEEKDAY(A15,2)+19)))</f>
        <v>3.5</v>
      </c>
      <c r="I15" s="27">
        <f t="shared" ca="1" si="2"/>
        <v>8.8817841970012523E-16</v>
      </c>
      <c r="J15" s="7" t="s">
        <v>74</v>
      </c>
      <c r="K15" s="39"/>
      <c r="L15" s="39"/>
      <c r="M15" s="1" t="s">
        <v>58</v>
      </c>
      <c r="N15">
        <f>Gesamt!B5+Gesamt!B7-SUM(Gesamt!G2:G5)</f>
        <v>16</v>
      </c>
      <c r="O15" s="35"/>
      <c r="Q15" s="7"/>
    </row>
    <row r="16" spans="1:17" x14ac:dyDescent="0.25">
      <c r="A16" s="29">
        <v>46127</v>
      </c>
      <c r="B16" t="str">
        <f t="shared" si="0"/>
        <v>Mi</v>
      </c>
      <c r="D16" s="24">
        <v>0.33333333333333331</v>
      </c>
      <c r="E16" s="24">
        <v>0.47916666666666669</v>
      </c>
      <c r="G16" s="27">
        <f t="shared" si="1"/>
        <v>3.5000000000000009</v>
      </c>
      <c r="H16" s="27">
        <f ca="1">IF(Q16&lt;&gt;"",Q16,IF(OR(C16="Feiertag",A16&lt;Gesamt!$B$11,A16&gt;Gesamt!$B$13,),0,INDIRECT("N"&amp;WEEKDAY(A16,2)+19)))</f>
        <v>3.5</v>
      </c>
      <c r="I16" s="27">
        <f t="shared" ca="1" si="2"/>
        <v>8.8817841970012523E-16</v>
      </c>
      <c r="J16" s="7" t="s">
        <v>74</v>
      </c>
      <c r="K16" s="39" t="s">
        <v>77</v>
      </c>
      <c r="L16" s="39"/>
      <c r="O16" s="35"/>
      <c r="Q16" s="7"/>
    </row>
    <row r="17" spans="1:17" x14ac:dyDescent="0.25">
      <c r="A17" s="29">
        <v>46128</v>
      </c>
      <c r="B17" t="str">
        <f t="shared" si="0"/>
        <v>Do</v>
      </c>
      <c r="D17" s="24">
        <v>0.33333333333333331</v>
      </c>
      <c r="E17" s="24">
        <v>0.47916666666666669</v>
      </c>
      <c r="G17" s="27">
        <f t="shared" si="1"/>
        <v>3.5000000000000009</v>
      </c>
      <c r="H17" s="27">
        <f ca="1">IF(Q17&lt;&gt;"",Q17,IF(OR(C17="Feiertag",A17&lt;Gesamt!$B$11,A17&gt;Gesamt!$B$13,),0,INDIRECT("N"&amp;WEEKDAY(A17,2)+19)))</f>
        <v>3.5</v>
      </c>
      <c r="I17" s="27">
        <f t="shared" ca="1" si="2"/>
        <v>8.8817841970012523E-16</v>
      </c>
      <c r="J17" s="7" t="s">
        <v>74</v>
      </c>
      <c r="K17" s="39"/>
      <c r="L17" s="39"/>
      <c r="M17" s="1" t="s">
        <v>50</v>
      </c>
      <c r="N17" s="27">
        <f>SUM(G2:G32)</f>
        <v>59.500000000000007</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46132</v>
      </c>
      <c r="B21" t="str">
        <f t="shared" si="0"/>
        <v>Mo</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73</v>
      </c>
      <c r="K21" s="39"/>
      <c r="L21" s="39"/>
      <c r="M21" s="6" t="s">
        <v>44</v>
      </c>
      <c r="N21" s="7">
        <f>Gesamt!C31</f>
        <v>3.5</v>
      </c>
      <c r="O21" s="35"/>
      <c r="Q21" s="7"/>
    </row>
    <row r="22" spans="1:17" x14ac:dyDescent="0.25">
      <c r="A22" s="29">
        <v>46133</v>
      </c>
      <c r="B22" t="str">
        <f t="shared" si="0"/>
        <v>Di</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25">
      <c r="A23" s="29">
        <v>46134</v>
      </c>
      <c r="B23" t="str">
        <f t="shared" si="0"/>
        <v>Mi</v>
      </c>
      <c r="D23" s="24">
        <v>0.33333333333333331</v>
      </c>
      <c r="E23" s="24">
        <v>0.47916666666666669</v>
      </c>
      <c r="G23" s="27">
        <f t="shared" si="1"/>
        <v>3.5000000000000009</v>
      </c>
      <c r="H23" s="27">
        <f ca="1">IF(Q23&lt;&gt;"",Q23,IF(OR(C23="Feiertag",A23&lt;Gesamt!$B$11,A23&gt;Gesamt!$B$13,),0,INDIRECT("N"&amp;WEEKDAY(A23,2)+19)))</f>
        <v>3.5</v>
      </c>
      <c r="I23" s="27">
        <f t="shared" ca="1" si="2"/>
        <v>8.8817841970012523E-16</v>
      </c>
      <c r="J23" s="7" t="s">
        <v>74</v>
      </c>
      <c r="K23" s="39"/>
      <c r="L23" s="39"/>
      <c r="M23" s="6" t="s">
        <v>46</v>
      </c>
      <c r="N23" s="7">
        <f>Gesamt!C33</f>
        <v>3.5</v>
      </c>
      <c r="O23" s="35"/>
      <c r="Q23" s="7"/>
    </row>
    <row r="24" spans="1:17" x14ac:dyDescent="0.25">
      <c r="A24" s="29">
        <v>46135</v>
      </c>
      <c r="B24" t="str">
        <f t="shared" si="0"/>
        <v>Do</v>
      </c>
      <c r="D24" s="24">
        <v>0.33333333333333331</v>
      </c>
      <c r="E24" s="24">
        <v>0.47916666666666669</v>
      </c>
      <c r="G24" s="27">
        <f t="shared" si="1"/>
        <v>3.5000000000000009</v>
      </c>
      <c r="H24" s="27">
        <f ca="1">IF(Q24&lt;&gt;"",Q24,IF(OR(C24="Feiertag",A24&lt;Gesamt!$B$11,A24&gt;Gesamt!$B$13,),0,INDIRECT("N"&amp;WEEKDAY(A24,2)+19)))</f>
        <v>3.5</v>
      </c>
      <c r="I24" s="27">
        <f t="shared" ca="1" si="2"/>
        <v>8.8817841970012523E-16</v>
      </c>
      <c r="J24" s="7" t="s">
        <v>74</v>
      </c>
      <c r="K24" s="39"/>
      <c r="L24" s="39"/>
      <c r="M24" s="6" t="s">
        <v>47</v>
      </c>
      <c r="N24" s="7">
        <f>Gesamt!C34</f>
        <v>0</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46139</v>
      </c>
      <c r="B28" t="str">
        <f t="shared" si="0"/>
        <v>Mo</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73</v>
      </c>
      <c r="K28" s="39"/>
      <c r="L28" s="39"/>
      <c r="O28" s="35"/>
      <c r="Q28" s="7"/>
    </row>
    <row r="29" spans="1:17" x14ac:dyDescent="0.25">
      <c r="A29" s="29">
        <v>46140</v>
      </c>
      <c r="B29" t="str">
        <f t="shared" si="0"/>
        <v>Di</v>
      </c>
      <c r="D29" s="24">
        <v>0.33333333333333331</v>
      </c>
      <c r="E29" s="24">
        <v>0.47916666666666669</v>
      </c>
      <c r="G29" s="27">
        <f t="shared" si="1"/>
        <v>3.5000000000000009</v>
      </c>
      <c r="H29" s="27">
        <f ca="1">IF(Q29&lt;&gt;"",Q29,IF(OR(C29="Feiertag",A29&lt;Gesamt!$B$11,A29&gt;Gesamt!$B$13,),0,INDIRECT("N"&amp;WEEKDAY(A29,2)+19)))</f>
        <v>3.5</v>
      </c>
      <c r="I29" s="27">
        <f t="shared" ca="1" si="2"/>
        <v>8.8817841970012523E-16</v>
      </c>
      <c r="J29" s="7" t="s">
        <v>74</v>
      </c>
      <c r="K29" s="39"/>
      <c r="L29" s="39"/>
      <c r="O29" s="35"/>
      <c r="Q29" s="7"/>
    </row>
    <row r="30" spans="1:17" x14ac:dyDescent="0.2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2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25">
      <c r="A32" s="23"/>
      <c r="H32" s="7"/>
      <c r="I32" s="7"/>
      <c r="J32" s="7"/>
      <c r="K32" s="39"/>
      <c r="L32" s="39"/>
    </row>
    <row r="33" spans="10:12" x14ac:dyDescent="0.2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25">
      <c r="A6" s="29">
        <v>46147</v>
      </c>
      <c r="B6" t="str">
        <f t="shared" si="0"/>
        <v>Di</v>
      </c>
      <c r="G6" s="27">
        <f t="shared" si="1"/>
        <v>0</v>
      </c>
      <c r="H6" s="27">
        <f ca="1">IF(Q6&lt;&gt;"",Q6,IF(OR(C6="Feiertag",A6&lt;Gesamt!$B$11,A6&gt;Gesamt!$B$13,),0,INDIRECT("N"&amp;WEEKDAY(A6,2)+19)))</f>
        <v>3.5</v>
      </c>
      <c r="I6" s="27">
        <f t="shared" si="2"/>
        <v>0</v>
      </c>
      <c r="J6" s="7"/>
      <c r="K6" s="39"/>
      <c r="L6" s="39"/>
      <c r="M6" s="25"/>
      <c r="O6" s="35"/>
      <c r="Q6" s="7"/>
    </row>
    <row r="7" spans="1:17" x14ac:dyDescent="0.25">
      <c r="A7" s="29">
        <v>46148</v>
      </c>
      <c r="B7" t="str">
        <f t="shared" si="0"/>
        <v>Mi</v>
      </c>
      <c r="G7" s="27">
        <f t="shared" si="1"/>
        <v>0</v>
      </c>
      <c r="H7" s="27">
        <f ca="1">IF(Q7&lt;&gt;"",Q7,IF(OR(C7="Feiertag",A7&lt;Gesamt!$B$11,A7&gt;Gesamt!$B$13,),0,INDIRECT("N"&amp;WEEKDAY(A7,2)+19)))</f>
        <v>3.5</v>
      </c>
      <c r="I7" s="27">
        <f t="shared" si="2"/>
        <v>0</v>
      </c>
      <c r="J7" s="7"/>
      <c r="K7" s="39"/>
      <c r="L7" s="39"/>
      <c r="M7" s="1" t="s">
        <v>59</v>
      </c>
      <c r="N7" s="27">
        <f ca="1">Gesamt!B9+SUM(Gesamt!E2:E6)-SUM(Gesamt!J2:J6)</f>
        <v>1.9539925233402755E-14</v>
      </c>
      <c r="O7" s="35"/>
      <c r="Q7" s="7"/>
    </row>
    <row r="8" spans="1:17" x14ac:dyDescent="0.25">
      <c r="A8" s="29">
        <v>46149</v>
      </c>
      <c r="B8" t="str">
        <f t="shared" si="0"/>
        <v>Do</v>
      </c>
      <c r="G8" s="27">
        <f t="shared" si="1"/>
        <v>0</v>
      </c>
      <c r="H8" s="27">
        <f ca="1">IF(Q8&lt;&gt;"",Q8,IF(OR(C8="Feiertag",A8&lt;Gesamt!$B$11,A8&gt;Gesamt!$B$13,),0,INDIRECT("N"&amp;WEEKDAY(A8,2)+19)))</f>
        <v>3.5</v>
      </c>
      <c r="I8" s="27">
        <f t="shared" si="2"/>
        <v>0</v>
      </c>
      <c r="J8" s="7"/>
      <c r="K8" s="39"/>
      <c r="L8" s="39"/>
      <c r="M8" s="25"/>
      <c r="O8" s="35"/>
      <c r="Q8" s="7"/>
    </row>
    <row r="9" spans="1:17" x14ac:dyDescent="0.2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46154</v>
      </c>
      <c r="B13" t="str">
        <f t="shared" si="0"/>
        <v>Di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46155</v>
      </c>
      <c r="B14" t="str">
        <f t="shared" si="0"/>
        <v>Mi</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46156</v>
      </c>
      <c r="B15" t="str">
        <f t="shared" si="0"/>
        <v>Do</v>
      </c>
      <c r="G15" s="27">
        <f t="shared" si="1"/>
        <v>0</v>
      </c>
      <c r="H15" s="27">
        <f ca="1">IF(Q15&lt;&gt;"",Q15,IF(OR(C15="Feiertag",A15&lt;Gesamt!$B$11,A15&gt;Gesamt!$B$13,),0,INDIRECT("N"&amp;WEEKDAY(A15,2)+19)))</f>
        <v>3.5</v>
      </c>
      <c r="I15" s="27">
        <f t="shared" si="2"/>
        <v>0</v>
      </c>
      <c r="J15" s="7"/>
      <c r="K15" s="39"/>
      <c r="L15" s="39"/>
      <c r="M15" s="1" t="s">
        <v>58</v>
      </c>
      <c r="N15">
        <f>Gesamt!B5+Gesamt!B7-SUM(Gesamt!G2:G6)</f>
        <v>16</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46161</v>
      </c>
      <c r="B20" t="str">
        <f t="shared" si="0"/>
        <v>Di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46162</v>
      </c>
      <c r="B21" t="str">
        <f t="shared" si="0"/>
        <v>Mi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46163</v>
      </c>
      <c r="B22" t="str">
        <f t="shared" si="0"/>
        <v>Do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46168</v>
      </c>
      <c r="B27" t="str">
        <f t="shared" si="0"/>
        <v>Di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46169</v>
      </c>
      <c r="B28" t="str">
        <f t="shared" si="0"/>
        <v>Mi</v>
      </c>
      <c r="G28" s="27">
        <f t="shared" si="1"/>
        <v>0</v>
      </c>
      <c r="H28" s="27">
        <f ca="1">IF(Q28&lt;&gt;"",Q28,IF(OR(C28="Feiertag",A28&lt;Gesamt!$B$11,A28&gt;Gesamt!$B$13,),0,INDIRECT("N"&amp;WEEKDAY(A28,2)+19)))</f>
        <v>3.5</v>
      </c>
      <c r="I28" s="27">
        <f t="shared" si="2"/>
        <v>0</v>
      </c>
      <c r="J28" s="7"/>
      <c r="K28" s="39"/>
      <c r="L28" s="39"/>
      <c r="O28" s="35"/>
      <c r="Q28" s="7"/>
    </row>
    <row r="29" spans="1:17" x14ac:dyDescent="0.25">
      <c r="A29" s="29">
        <v>46170</v>
      </c>
      <c r="B29" t="str">
        <f t="shared" si="0"/>
        <v>Do</v>
      </c>
      <c r="G29" s="27">
        <f t="shared" si="1"/>
        <v>0</v>
      </c>
      <c r="H29" s="27">
        <f ca="1">IF(Q29&lt;&gt;"",Q29,IF(OR(C29="Feiertag",A29&lt;Gesamt!$B$11,A29&gt;Gesamt!$B$13,),0,INDIRECT("N"&amp;WEEKDAY(A29,2)+19)))</f>
        <v>3.5</v>
      </c>
      <c r="I29" s="27">
        <f t="shared" si="2"/>
        <v>0</v>
      </c>
      <c r="J29" s="7"/>
      <c r="K29" s="39"/>
      <c r="L29" s="39"/>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46176</v>
      </c>
      <c r="B4" t="str">
        <f t="shared" si="0"/>
        <v>Mi</v>
      </c>
      <c r="G4" s="27">
        <f t="shared" si="1"/>
        <v>0</v>
      </c>
      <c r="H4" s="27">
        <f ca="1">IF(Q4&lt;&gt;"",Q4,IF(OR(C4="Feiertag",A4&lt;Gesamt!$B$11,A4&gt;Gesamt!$B$13,),0,INDIRECT("N"&amp;WEEKDAY(A4,2)+19)))</f>
        <v>3.5</v>
      </c>
      <c r="I4" s="27">
        <f t="shared" si="2"/>
        <v>0</v>
      </c>
      <c r="J4" s="7"/>
      <c r="K4" s="39"/>
      <c r="L4" s="39"/>
      <c r="O4" s="35"/>
      <c r="Q4" s="7"/>
    </row>
    <row r="5" spans="1:17" x14ac:dyDescent="0.25">
      <c r="A5" s="29">
        <v>46177</v>
      </c>
      <c r="B5" t="str">
        <f t="shared" si="0"/>
        <v>Do</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1.9539925233402755E-14</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46182</v>
      </c>
      <c r="B10" t="str">
        <f t="shared" si="0"/>
        <v>Di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46183</v>
      </c>
      <c r="B11" t="str">
        <f t="shared" si="0"/>
        <v>Mi</v>
      </c>
      <c r="G11" s="27">
        <f t="shared" si="1"/>
        <v>0</v>
      </c>
      <c r="H11" s="27">
        <f ca="1">IF(Q11&lt;&gt;"",Q11,IF(OR(C11="Feiertag",A11&lt;Gesamt!$B$11,A11&gt;Gesamt!$B$13,),0,INDIRECT("N"&amp;WEEKDAY(A11,2)+19)))</f>
        <v>3.5</v>
      </c>
      <c r="I11" s="27">
        <f t="shared" si="2"/>
        <v>0</v>
      </c>
      <c r="J11" s="7"/>
      <c r="K11" s="39"/>
      <c r="L11" s="39"/>
      <c r="M11" s="1" t="s">
        <v>57</v>
      </c>
      <c r="N11" s="28">
        <f>SUM(Gesamt!F2:F7)</f>
        <v>0</v>
      </c>
      <c r="O11" s="35"/>
      <c r="Q11" s="7"/>
    </row>
    <row r="12" spans="1:17" x14ac:dyDescent="0.25">
      <c r="A12" s="29">
        <v>46184</v>
      </c>
      <c r="B12" t="str">
        <f t="shared" si="0"/>
        <v>Do</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16</v>
      </c>
      <c r="O15" s="35"/>
      <c r="Q15" s="7"/>
    </row>
    <row r="16" spans="1:17" x14ac:dyDescent="0.25">
      <c r="A16" s="29">
        <v>46188</v>
      </c>
      <c r="B16" t="str">
        <f t="shared" si="0"/>
        <v>Mo</v>
      </c>
      <c r="G16" s="27">
        <f t="shared" si="1"/>
        <v>0</v>
      </c>
      <c r="H16" s="27">
        <f ca="1">IF(Q16&lt;&gt;"",Q16,IF(OR(C16="Feiertag",A16&lt;Gesamt!$B$11,A16&gt;Gesamt!$B$13,),0,INDIRECT("N"&amp;WEEKDAY(A16,2)+19)))</f>
        <v>3.5</v>
      </c>
      <c r="I16" s="27">
        <f t="shared" si="2"/>
        <v>0</v>
      </c>
      <c r="J16" s="7"/>
      <c r="K16" s="39"/>
      <c r="L16" s="39"/>
      <c r="O16" s="35"/>
      <c r="Q16" s="7"/>
    </row>
    <row r="17" spans="1:17" x14ac:dyDescent="0.25">
      <c r="A17" s="29">
        <v>46189</v>
      </c>
      <c r="B17" t="str">
        <f t="shared" si="0"/>
        <v>Di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46190</v>
      </c>
      <c r="B18" t="str">
        <f t="shared" si="0"/>
        <v>Mi</v>
      </c>
      <c r="G18" s="27">
        <f t="shared" si="1"/>
        <v>0</v>
      </c>
      <c r="H18" s="27">
        <f ca="1">IF(Q18&lt;&gt;"",Q18,IF(OR(C18="Feiertag",A18&lt;Gesamt!$B$11,A18&gt;Gesamt!$B$13,),0,INDIRECT("N"&amp;WEEKDAY(A18,2)+19)))</f>
        <v>3.5</v>
      </c>
      <c r="I18" s="27">
        <f t="shared" si="2"/>
        <v>0</v>
      </c>
      <c r="J18" s="7"/>
      <c r="K18" s="39"/>
      <c r="L18" s="39"/>
      <c r="O18" s="35"/>
      <c r="Q18" s="7"/>
    </row>
    <row r="19" spans="1:17" x14ac:dyDescent="0.25">
      <c r="A19" s="29">
        <v>46191</v>
      </c>
      <c r="B19" t="str">
        <f t="shared" si="0"/>
        <v>Do</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46195</v>
      </c>
      <c r="B23" t="str">
        <f t="shared" si="0"/>
        <v>Mo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46196</v>
      </c>
      <c r="B24" t="str">
        <f t="shared" si="0"/>
        <v>Di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46197</v>
      </c>
      <c r="B25" t="str">
        <f t="shared" si="0"/>
        <v>Mi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46198</v>
      </c>
      <c r="B26" t="str">
        <f t="shared" si="0"/>
        <v>Do</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G30" s="27">
        <f t="shared" si="1"/>
        <v>0</v>
      </c>
      <c r="H30" s="27">
        <f ca="1">IF(Q30&lt;&gt;"",Q30,IF(OR(C30="Feiertag",A30&lt;Gesamt!$B$11,A30&gt;Gesamt!$B$13,),0,INDIRECT("N"&amp;WEEKDAY(A30,2)+19)))</f>
        <v>3.5</v>
      </c>
      <c r="I30" s="27">
        <f t="shared" si="2"/>
        <v>0</v>
      </c>
      <c r="J30" s="7"/>
      <c r="K30" s="39"/>
      <c r="L30" s="39"/>
      <c r="O30" s="35"/>
      <c r="Q30" s="7"/>
    </row>
    <row r="31" spans="1:17" x14ac:dyDescent="0.25">
      <c r="A31" s="29">
        <v>46203</v>
      </c>
      <c r="B31" t="str">
        <f t="shared" si="0"/>
        <v>Di</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3.5</v>
      </c>
      <c r="I7" s="27">
        <f t="shared" si="2"/>
        <v>0</v>
      </c>
      <c r="J7" s="7"/>
      <c r="K7" s="39"/>
      <c r="L7" s="39"/>
      <c r="M7" s="1" t="s">
        <v>59</v>
      </c>
      <c r="N7" s="27">
        <f ca="1">Gesamt!B9+SUM(Gesamt!E2:E8)-SUM(Gesamt!J2:J8)</f>
        <v>1.9539925233402755E-14</v>
      </c>
      <c r="O7" s="35"/>
      <c r="Q7" s="7"/>
    </row>
    <row r="8" spans="1:17" x14ac:dyDescent="0.25">
      <c r="A8" s="29">
        <v>46210</v>
      </c>
      <c r="B8" t="str">
        <f t="shared" si="0"/>
        <v>Di</v>
      </c>
      <c r="G8" s="27">
        <f t="shared" si="1"/>
        <v>0</v>
      </c>
      <c r="H8" s="27">
        <f ca="1">IF(Q8&lt;&gt;"",Q8,IF(OR(C8="Feiertag",A8&lt;Gesamt!$B$11,A8&gt;Gesamt!$B$13,),0,INDIRECT("N"&amp;WEEKDAY(A8,2)+19)))</f>
        <v>3.5</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3.5</v>
      </c>
      <c r="I15" s="27">
        <f t="shared" si="2"/>
        <v>0</v>
      </c>
      <c r="J15" s="7"/>
      <c r="K15" s="39"/>
      <c r="L15" s="39"/>
      <c r="M15" s="1" t="s">
        <v>58</v>
      </c>
      <c r="N15">
        <f>Gesamt!B5+Gesamt!B7-SUM(Gesamt!G2:G8)</f>
        <v>16</v>
      </c>
      <c r="O15" s="35"/>
      <c r="Q15" s="7"/>
    </row>
    <row r="16" spans="1:17" x14ac:dyDescent="0.25">
      <c r="A16" s="29">
        <v>46218</v>
      </c>
      <c r="B16" t="str">
        <f t="shared" si="0"/>
        <v>Mi</v>
      </c>
      <c r="G16" s="27">
        <f t="shared" si="1"/>
        <v>0</v>
      </c>
      <c r="H16" s="27">
        <f ca="1">IF(Q16&lt;&gt;"",Q16,IF(OR(C16="Feiertag",A16&lt;Gesamt!$B$11,A16&gt;Gesamt!$B$13,),0,INDIRECT("N"&amp;WEEKDAY(A16,2)+19)))</f>
        <v>3.5</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46223</v>
      </c>
      <c r="B21" t="str">
        <f t="shared" si="0"/>
        <v>Mo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46224</v>
      </c>
      <c r="B22" t="str">
        <f t="shared" si="0"/>
        <v>Di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46225</v>
      </c>
      <c r="B23" t="str">
        <f t="shared" si="0"/>
        <v>Mi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46226</v>
      </c>
      <c r="B24" t="str">
        <f t="shared" si="0"/>
        <v>Do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46230</v>
      </c>
      <c r="B28" t="str">
        <f t="shared" si="0"/>
        <v>Mo</v>
      </c>
      <c r="G28" s="27">
        <f t="shared" si="1"/>
        <v>0</v>
      </c>
      <c r="H28" s="27">
        <f ca="1">IF(Q28&lt;&gt;"",Q28,IF(OR(C28="Feiertag",A28&lt;Gesamt!$B$11,A28&gt;Gesamt!$B$13,),0,INDIRECT("N"&amp;WEEKDAY(A28,2)+19)))</f>
        <v>3.5</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3.5</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3.5</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3.5</v>
      </c>
      <c r="I31" s="27">
        <f t="shared" si="2"/>
        <v>0</v>
      </c>
      <c r="J31" s="7"/>
      <c r="K31" s="39"/>
      <c r="L31" s="39"/>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46237</v>
      </c>
      <c r="B4" t="str">
        <f t="shared" si="0"/>
        <v>Mo</v>
      </c>
      <c r="G4" s="27">
        <f t="shared" si="1"/>
        <v>0</v>
      </c>
      <c r="H4" s="27">
        <f ca="1">IF(Q4&lt;&gt;"",Q4,IF(OR(C4="Feiertag",A4&lt;Gesamt!$B$11,A4&gt;Gesamt!$B$13,),0,INDIRECT("N"&amp;WEEKDAY(A4,2)+19)))</f>
        <v>3.5</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3.5</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3.5</v>
      </c>
      <c r="I7" s="27">
        <f t="shared" si="2"/>
        <v>0</v>
      </c>
      <c r="J7" s="7"/>
      <c r="K7" s="39"/>
      <c r="L7" s="39"/>
      <c r="M7" s="1" t="s">
        <v>59</v>
      </c>
      <c r="N7" s="27">
        <f ca="1">Gesamt!B9+SUM(Gesamt!E2:E9)-SUM(Gesamt!J2:J9)</f>
        <v>1.9539925233402755E-14</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3.5</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16</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3.5</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46254</v>
      </c>
      <c r="B21" t="str">
        <f t="shared" si="0"/>
        <v>Do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46258</v>
      </c>
      <c r="B25" t="str">
        <f t="shared" si="0"/>
        <v>Mo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46261</v>
      </c>
      <c r="B28" t="str">
        <f t="shared" si="0"/>
        <v>Do</v>
      </c>
      <c r="G28" s="27">
        <f t="shared" si="1"/>
        <v>0</v>
      </c>
      <c r="H28" s="27">
        <f ca="1">IF(Q28&lt;&gt;"",Q28,IF(OR(C28="Feiertag",A28&lt;Gesamt!$B$11,A28&gt;Gesamt!$B$13,),0,INDIRECT("N"&amp;WEEKDAY(A28,2)+19)))</f>
        <v>3.5</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3.5</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46268</v>
      </c>
      <c r="B4" t="str">
        <f t="shared" si="0"/>
        <v>Do</v>
      </c>
      <c r="G4" s="27">
        <f t="shared" si="1"/>
        <v>0</v>
      </c>
      <c r="H4" s="27">
        <f ca="1">IF(Q4&lt;&gt;"",Q4,IF(OR(C4="Feiertag",A4&lt;Gesamt!$B$11,A4&gt;Gesamt!$B$13,),0,INDIRECT("N"&amp;WEEKDAY(A4,2)+19)))</f>
        <v>3.5</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1.9539925233402755E-14</v>
      </c>
      <c r="O7" s="35"/>
      <c r="Q7" s="7"/>
    </row>
    <row r="8" spans="1:17" x14ac:dyDescent="0.25">
      <c r="A8" s="29">
        <v>46272</v>
      </c>
      <c r="B8" t="str">
        <f t="shared" si="0"/>
        <v>Mo</v>
      </c>
      <c r="G8" s="27">
        <f t="shared" si="1"/>
        <v>0</v>
      </c>
      <c r="H8" s="27">
        <f ca="1">IF(Q8&lt;&gt;"",Q8,IF(OR(C8="Feiertag",A8&lt;Gesamt!$B$11,A8&gt;Gesamt!$B$13,),0,INDIRECT("N"&amp;WEEKDAY(A8,2)+19)))</f>
        <v>3.5</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16</v>
      </c>
      <c r="O15" s="35"/>
      <c r="Q15" s="7"/>
    </row>
    <row r="16" spans="1:17" x14ac:dyDescent="0.25">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3.5</v>
      </c>
      <c r="I7" s="27">
        <f t="shared" si="2"/>
        <v>0</v>
      </c>
      <c r="J7" s="7"/>
      <c r="K7" s="39"/>
      <c r="L7" s="39"/>
      <c r="M7" s="1" t="s">
        <v>59</v>
      </c>
      <c r="N7" s="27">
        <f ca="1">Gesamt!B9+SUM(Gesamt!E2:E11)-SUM(Gesamt!J2:J11)</f>
        <v>1.9539925233402755E-14</v>
      </c>
      <c r="O7" s="35"/>
      <c r="Q7" s="7"/>
    </row>
    <row r="8" spans="1:17" x14ac:dyDescent="0.25">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16</v>
      </c>
      <c r="O15" s="35"/>
      <c r="Q15" s="7"/>
    </row>
    <row r="16" spans="1:17" x14ac:dyDescent="0.25">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1.9539925233402755E-14</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16</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46359</v>
      </c>
      <c r="B4" t="str">
        <f t="shared" si="0"/>
        <v>Do</v>
      </c>
      <c r="G4" s="27">
        <f t="shared" si="1"/>
        <v>0</v>
      </c>
      <c r="H4" s="27">
        <f ca="1">IF(Q4&lt;&gt;"",Q4,IF(OR(C4="Feiertag",A4&lt;Gesamt!$B$11,A4&gt;Gesamt!$B$13,),0,INDIRECT("N"&amp;WEEKDAY(A4,2)+19)))</f>
        <v>3.5</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1.9539925233402755E-14</v>
      </c>
      <c r="O7" s="35"/>
      <c r="Q7" s="7"/>
    </row>
    <row r="8" spans="1:17" x14ac:dyDescent="0.2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25">
      <c r="A9" s="29">
        <v>46364</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16</v>
      </c>
      <c r="O15" s="35"/>
      <c r="Q15" s="7"/>
    </row>
    <row r="16" spans="1:17" x14ac:dyDescent="0.2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46381</v>
      </c>
      <c r="B26" t="str">
        <f t="shared" si="0"/>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72</v>
      </c>
      <c r="B3" s="42"/>
      <c r="D3" s="6" t="s">
        <v>10</v>
      </c>
      <c r="E3" s="7">
        <f>Februar!N5</f>
        <v>0</v>
      </c>
      <c r="F3" s="8">
        <f>Februar!N9</f>
        <v>0</v>
      </c>
      <c r="G3" s="2">
        <f>Februar!N13</f>
        <v>0</v>
      </c>
      <c r="H3" s="7">
        <f>Februar!N17</f>
        <v>0</v>
      </c>
      <c r="I3" s="7"/>
      <c r="J3" s="7">
        <v>0</v>
      </c>
      <c r="Z3" s="2" t="b">
        <v>1</v>
      </c>
    </row>
    <row r="4" spans="1:26" x14ac:dyDescent="0.25">
      <c r="D4" s="6" t="s">
        <v>11</v>
      </c>
      <c r="E4" s="7">
        <f ca="1">März!N5</f>
        <v>4.4408920985006262E-15</v>
      </c>
      <c r="F4" s="8">
        <f>März!N9</f>
        <v>0</v>
      </c>
      <c r="G4" s="2">
        <f>März!N13</f>
        <v>0</v>
      </c>
      <c r="H4" s="7">
        <f>März!N17</f>
        <v>17.500000000000004</v>
      </c>
      <c r="I4" s="7"/>
      <c r="J4" s="7">
        <v>0</v>
      </c>
      <c r="Z4" s="2" t="b">
        <v>1</v>
      </c>
    </row>
    <row r="5" spans="1:26" x14ac:dyDescent="0.25">
      <c r="A5" s="1" t="s">
        <v>28</v>
      </c>
      <c r="B5" s="2">
        <v>16</v>
      </c>
      <c r="D5" s="6" t="s">
        <v>12</v>
      </c>
      <c r="E5" s="7">
        <f ca="1">April!N5</f>
        <v>1.5099033134902129E-14</v>
      </c>
      <c r="F5" s="8">
        <f>April!N9</f>
        <v>0</v>
      </c>
      <c r="G5" s="2">
        <f>April!N13</f>
        <v>0</v>
      </c>
      <c r="H5" s="7">
        <f>April!N17</f>
        <v>59.500000000000007</v>
      </c>
      <c r="I5" s="7"/>
      <c r="J5" s="7">
        <v>0</v>
      </c>
      <c r="Z5" s="2" t="b">
        <v>0</v>
      </c>
    </row>
    <row r="6" spans="1:26" x14ac:dyDescent="0.25">
      <c r="D6" s="6" t="s">
        <v>13</v>
      </c>
      <c r="E6" s="7">
        <f>Mai!N5</f>
        <v>0</v>
      </c>
      <c r="F6" s="8">
        <f>Mai!N9</f>
        <v>0</v>
      </c>
      <c r="G6" s="2">
        <f>Mai!N13</f>
        <v>0</v>
      </c>
      <c r="H6" s="7">
        <f>Mai!N17</f>
        <v>0</v>
      </c>
      <c r="I6" s="7"/>
      <c r="J6" s="7">
        <v>0</v>
      </c>
      <c r="Z6" s="2" t="b">
        <v>0</v>
      </c>
    </row>
    <row r="7" spans="1:26" x14ac:dyDescent="0.25">
      <c r="A7" s="1" t="s">
        <v>30</v>
      </c>
      <c r="B7" s="2">
        <v>0</v>
      </c>
      <c r="D7" s="6" t="s">
        <v>14</v>
      </c>
      <c r="E7" s="7">
        <f>Juni!N5</f>
        <v>0</v>
      </c>
      <c r="F7" s="8">
        <f>Juni!N9</f>
        <v>0</v>
      </c>
      <c r="G7" s="2">
        <f>Juni!N13</f>
        <v>0</v>
      </c>
      <c r="H7" s="7">
        <f>Juni!N17</f>
        <v>0</v>
      </c>
      <c r="I7" s="7"/>
      <c r="J7" s="7">
        <v>0</v>
      </c>
      <c r="Z7" s="2" t="b">
        <v>0</v>
      </c>
    </row>
    <row r="8" spans="1:26" x14ac:dyDescent="0.25">
      <c r="D8" s="6" t="s">
        <v>15</v>
      </c>
      <c r="E8" s="7">
        <f>Juli!N5</f>
        <v>0</v>
      </c>
      <c r="F8" s="8">
        <f>Juli!N9</f>
        <v>0</v>
      </c>
      <c r="G8" s="2">
        <f>Juli!N13</f>
        <v>0</v>
      </c>
      <c r="H8" s="7">
        <f>Juli!N17</f>
        <v>0</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46105</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14</v>
      </c>
      <c r="D15" s="9" t="s">
        <v>23</v>
      </c>
      <c r="E15" s="7">
        <f ca="1">SUM(E2:E13)</f>
        <v>1.9539925233402755E-14</v>
      </c>
      <c r="F15" s="8">
        <f>SUM(F2:F13)</f>
        <v>0</v>
      </c>
      <c r="G15" s="2">
        <f>SUM(G2:G13)</f>
        <v>0</v>
      </c>
      <c r="H15" s="7">
        <f>SUM(H2:H13)</f>
        <v>77.000000000000014</v>
      </c>
      <c r="I15" s="7"/>
      <c r="J15" s="7">
        <f>SUM(J2:J13)</f>
        <v>0</v>
      </c>
    </row>
    <row r="16" spans="1:26" x14ac:dyDescent="0.25">
      <c r="A16" s="6" t="s">
        <v>9</v>
      </c>
      <c r="B16" s="7">
        <f>Januar!N27</f>
        <v>14</v>
      </c>
    </row>
    <row r="17" spans="1:7" x14ac:dyDescent="0.25">
      <c r="A17" s="6" t="s">
        <v>10</v>
      </c>
      <c r="B17" s="7">
        <f>Februar!N27</f>
        <v>14</v>
      </c>
      <c r="D17" s="4" t="s">
        <v>39</v>
      </c>
      <c r="E17" s="7">
        <f ca="1">SUM(E2:E13)+B9-J15</f>
        <v>1.9539925233402755E-14</v>
      </c>
    </row>
    <row r="18" spans="1:7" x14ac:dyDescent="0.25">
      <c r="A18" s="6" t="s">
        <v>11</v>
      </c>
      <c r="B18" s="7">
        <f>März!N27</f>
        <v>14</v>
      </c>
      <c r="D18" s="9" t="s">
        <v>40</v>
      </c>
      <c r="G18" s="2">
        <f>B5+B7-G15</f>
        <v>16</v>
      </c>
    </row>
    <row r="19" spans="1:7" x14ac:dyDescent="0.25">
      <c r="A19" s="6" t="s">
        <v>12</v>
      </c>
      <c r="B19" s="7">
        <f>April!N27</f>
        <v>14</v>
      </c>
    </row>
    <row r="20" spans="1:7" x14ac:dyDescent="0.25">
      <c r="A20" s="6" t="s">
        <v>13</v>
      </c>
      <c r="B20" s="7">
        <f>Mai!N27</f>
        <v>14</v>
      </c>
    </row>
    <row r="21" spans="1:7" x14ac:dyDescent="0.25">
      <c r="A21" s="6" t="s">
        <v>14</v>
      </c>
      <c r="B21" s="7">
        <f>Juni!N27</f>
        <v>14</v>
      </c>
    </row>
    <row r="22" spans="1:7" x14ac:dyDescent="0.25">
      <c r="A22" s="6" t="s">
        <v>15</v>
      </c>
      <c r="B22" s="7">
        <f>Juli!N27</f>
        <v>14</v>
      </c>
    </row>
    <row r="23" spans="1:7" x14ac:dyDescent="0.25">
      <c r="A23" s="6" t="s">
        <v>16</v>
      </c>
      <c r="B23" s="7">
        <f>August!N27</f>
        <v>14</v>
      </c>
    </row>
    <row r="24" spans="1:7" x14ac:dyDescent="0.25">
      <c r="A24" s="6" t="s">
        <v>17</v>
      </c>
      <c r="B24" s="7">
        <f>September!N27</f>
        <v>14</v>
      </c>
    </row>
    <row r="25" spans="1:7" x14ac:dyDescent="0.25">
      <c r="A25" s="6" t="s">
        <v>18</v>
      </c>
      <c r="B25" s="7">
        <f>Oktober!N27</f>
        <v>14</v>
      </c>
    </row>
    <row r="26" spans="1:7" x14ac:dyDescent="0.25">
      <c r="A26" s="6" t="s">
        <v>19</v>
      </c>
      <c r="B26" s="7">
        <f>November!N27</f>
        <v>14</v>
      </c>
    </row>
    <row r="27" spans="1:7" x14ac:dyDescent="0.25">
      <c r="A27" s="6" t="s">
        <v>20</v>
      </c>
      <c r="B27" s="7">
        <f>Dezember!N27</f>
        <v>14</v>
      </c>
    </row>
    <row r="29" spans="1:7" x14ac:dyDescent="0.25">
      <c r="A29" s="3" t="s">
        <v>42</v>
      </c>
      <c r="C29" s="3" t="s">
        <v>6</v>
      </c>
    </row>
    <row r="30" spans="1:7" x14ac:dyDescent="0.25">
      <c r="A30" s="6" t="s">
        <v>43</v>
      </c>
      <c r="C30" s="7">
        <v>3.5</v>
      </c>
    </row>
    <row r="31" spans="1:7" x14ac:dyDescent="0.25">
      <c r="A31" s="6" t="s">
        <v>44</v>
      </c>
      <c r="C31" s="7">
        <v>3.5</v>
      </c>
    </row>
    <row r="32" spans="1:7" x14ac:dyDescent="0.25">
      <c r="A32" s="6" t="s">
        <v>45</v>
      </c>
      <c r="C32" s="7">
        <v>3.5</v>
      </c>
    </row>
    <row r="33" spans="1:3" x14ac:dyDescent="0.25">
      <c r="A33" s="6" t="s">
        <v>46</v>
      </c>
      <c r="C33" s="7">
        <v>3.5</v>
      </c>
    </row>
    <row r="34" spans="1:3" x14ac:dyDescent="0.25">
      <c r="A34" s="6" t="s">
        <v>47</v>
      </c>
      <c r="C34" s="7">
        <v>0</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4</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2026-05-19T09:13:49Z</dcterms:modified>
</cp:coreProperties>
</file>