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1C19E304-8E79-4EC5-A553-5AF395DAE09D}" xr6:coauthVersionLast="47" xr6:coauthVersionMax="47" xr10:uidLastSave="{00000000-0000-0000-0000-000000000000}"/>
  <bookViews>
    <workbookView xWindow="-110" yWindow="-110" windowWidth="38620" windowHeight="2110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5" i="1"/>
  <c r="O6" i="1"/>
  <c r="O13" i="1" s="1"/>
  <c r="O7" i="1"/>
  <c r="O8" i="1"/>
  <c r="O9" i="1"/>
  <c r="O10" i="1"/>
  <c r="O11" i="1"/>
  <c r="O5" i="1"/>
  <c r="K5" i="1"/>
  <c r="G11" i="1"/>
  <c r="G10" i="1"/>
  <c r="G9" i="1"/>
  <c r="G8" i="1"/>
  <c r="G7" i="1"/>
  <c r="G6" i="1"/>
  <c r="G5" i="1"/>
  <c r="E11" i="1"/>
  <c r="F10" i="1"/>
  <c r="F11" i="1"/>
  <c r="F9" i="1"/>
  <c r="F6" i="1"/>
  <c r="F7" i="1"/>
  <c r="F8" i="1"/>
  <c r="F5" i="1"/>
  <c r="S12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F12" i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P13" i="1" l="1"/>
  <c r="Q7" i="1"/>
  <c r="S7" i="1" s="1"/>
  <c r="K13" i="1"/>
  <c r="Q6" i="1"/>
  <c r="S6" i="1" s="1"/>
  <c r="Q11" i="1"/>
  <c r="S11" i="1" s="1"/>
  <c r="G13" i="1"/>
  <c r="Q10" i="1"/>
  <c r="S10" i="1" s="1"/>
  <c r="Q9" i="1"/>
  <c r="S9" i="1" s="1"/>
  <c r="B13" i="1"/>
  <c r="E13" i="1"/>
  <c r="Q12" i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<sst xmlns="http://schemas.openxmlformats.org/spreadsheetml/2006/main" count="40" uniqueCount="40">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</sst>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P17" sqref="P17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28515625" bestFit="1" customWidth="1"/>
    <col min="4" max="4" width="14.5703125" bestFit="1" customWidth="1"/>
    <col min="5" max="5" width="12.2851562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5703125" bestFit="1" customWidth="1"/>
    <col min="12" max="12" width="12.28515625" bestFit="1" customWidth="1"/>
    <col min="13" max="13" width="8.7109375" bestFit="1" customWidth="1"/>
    <col min="14" max="14" width="6.5703125" bestFit="1" customWidth="1"/>
    <col min="15" max="15" width="15" bestFit="1" customWidth="1"/>
    <col min="16" max="16" width="16.85546875" bestFit="1" customWidth="1"/>
    <col min="17" max="17" width="14.5703125" bestFit="1" customWidth="1"/>
    <col min="18" max="18" width="21.5703125" bestFit="1" customWidth="1"/>
    <col min="19" max="19" width="12.28515625" style="1" bestFit="1" customWidth="1"/>
  </cols>
  <sheetData>
    <row r="1" spans="1:19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</row>
    <row r="3" spans="1:19" s="1" customFormat="1" x14ac:dyDescent="0.25">
      <c r="B3" s="18" t="s">
        <v>23</v>
      </c>
      <c r="C3" s="18"/>
      <c r="D3" s="18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4" t="s">
        <v>37</v>
      </c>
      <c r="R4" s="9" t="s">
        <v>35</v>
      </c>
      <c r="S4" s="1" t="s">
        <v>38</v>
      </c>
    </row>
    <row r="5" spans="1:19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1140*0.8</f>
        <v>912</v>
      </c>
      <c r="G5" s="5">
        <f>(943.11+214.13)*3.08</f>
        <v>3564.2991999999999</v>
      </c>
      <c r="H5" s="5">
        <f>134.03</f>
        <v>134.03</v>
      </c>
      <c r="I5" s="5">
        <v>584.66999999999996</v>
      </c>
      <c r="J5" s="5">
        <v>1232.42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5">
        <f>SUM(B5:P5)</f>
        <v>49701.705200000004</v>
      </c>
      <c r="R5" s="10"/>
      <c r="S5" s="13">
        <f>-Q5+R5</f>
        <v>-49701.705200000004</v>
      </c>
    </row>
    <row r="6" spans="1:19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 t="shared" ref="F6:F8" si="0">1140*0.8</f>
        <v>912</v>
      </c>
      <c r="G6" s="5">
        <f>987.46*0.8</f>
        <v>789.96800000000007</v>
      </c>
      <c r="H6" s="5">
        <f>319.69+9.92</f>
        <v>329.61</v>
      </c>
      <c r="I6" s="5">
        <v>584.66999999999996</v>
      </c>
      <c r="J6" s="5">
        <v>1232.42</v>
      </c>
      <c r="K6" s="5">
        <v>1185.46</v>
      </c>
      <c r="L6" s="5">
        <v>1470.22</v>
      </c>
      <c r="M6" s="5"/>
      <c r="N6" s="5"/>
      <c r="O6" s="5">
        <f t="shared" ref="O6:O11" si="1">602.06*0.8</f>
        <v>481.64799999999997</v>
      </c>
      <c r="P6" s="5">
        <f t="shared" ref="P6:P11" si="2">1062.6*0.8</f>
        <v>850.07999999999993</v>
      </c>
      <c r="Q6" s="15">
        <f t="shared" ref="Q6:Q13" si="3">SUM(B6:P6)</f>
        <v>82831.016000000003</v>
      </c>
      <c r="R6" s="10"/>
      <c r="S6" s="13">
        <f t="shared" ref="S6:S12" si="4">-Q6+R6</f>
        <v>-82831.016000000003</v>
      </c>
    </row>
    <row r="7" spans="1:19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 t="shared" si="0"/>
        <v>912</v>
      </c>
      <c r="G7" s="5">
        <f>1200.3*0.8</f>
        <v>960.24</v>
      </c>
      <c r="H7" s="5">
        <v>115.56</v>
      </c>
      <c r="I7" s="5">
        <v>584.66999999999996</v>
      </c>
      <c r="J7" s="5">
        <v>1232.42</v>
      </c>
      <c r="K7" s="5">
        <v>1185.46</v>
      </c>
      <c r="L7" s="5">
        <v>1470.22</v>
      </c>
      <c r="M7" s="5"/>
      <c r="N7" s="5"/>
      <c r="O7" s="5">
        <f t="shared" si="1"/>
        <v>481.64799999999997</v>
      </c>
      <c r="P7" s="5">
        <f t="shared" si="2"/>
        <v>850.07999999999993</v>
      </c>
      <c r="Q7" s="15">
        <f t="shared" si="3"/>
        <v>44177.637999999992</v>
      </c>
      <c r="R7" s="10">
        <f>29498.78+27573.29</f>
        <v>57072.07</v>
      </c>
      <c r="S7" s="13">
        <f t="shared" si="4"/>
        <v>12894.432000000008</v>
      </c>
    </row>
    <row r="8" spans="1:19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 t="shared" si="0"/>
        <v>912</v>
      </c>
      <c r="G8" s="5">
        <f>1357.82*0.8</f>
        <v>1086.2560000000001</v>
      </c>
      <c r="H8" s="5">
        <f>71+64.33+34.12+65.25+29.14+139.83</f>
        <v>403.66999999999996</v>
      </c>
      <c r="I8" s="5">
        <v>382.35</v>
      </c>
      <c r="J8" s="5">
        <v>1235.1400000000001</v>
      </c>
      <c r="K8" s="5">
        <v>1282.3</v>
      </c>
      <c r="L8" s="5">
        <v>1988.25</v>
      </c>
      <c r="M8" s="5"/>
      <c r="N8" s="5"/>
      <c r="O8" s="5">
        <f t="shared" si="1"/>
        <v>481.64799999999997</v>
      </c>
      <c r="P8" s="5">
        <f t="shared" si="2"/>
        <v>850.07999999999993</v>
      </c>
      <c r="Q8" s="15">
        <f t="shared" si="3"/>
        <v>48868.684000000008</v>
      </c>
      <c r="R8" s="10">
        <v>67963.45</v>
      </c>
      <c r="S8" s="13">
        <f t="shared" si="4"/>
        <v>19094.765999999989</v>
      </c>
    </row>
    <row r="9" spans="1:19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(1202.79+375)*0.8</f>
        <v>1262.232</v>
      </c>
      <c r="G9" s="5">
        <f>1357.82*0.8</f>
        <v>1086.2560000000001</v>
      </c>
      <c r="H9" s="5">
        <f>121.37+195.59+721.08</f>
        <v>1038.04</v>
      </c>
      <c r="I9" s="5">
        <v>382.35</v>
      </c>
      <c r="J9" s="5">
        <v>1235.1400000000001</v>
      </c>
      <c r="K9" s="5">
        <v>1282.3</v>
      </c>
      <c r="L9" s="5">
        <v>1988.25</v>
      </c>
      <c r="M9" s="5"/>
      <c r="N9" s="5"/>
      <c r="O9" s="5">
        <f t="shared" si="1"/>
        <v>481.64799999999997</v>
      </c>
      <c r="P9" s="5">
        <f t="shared" si="2"/>
        <v>850.07999999999993</v>
      </c>
      <c r="Q9" s="15">
        <f t="shared" si="3"/>
        <v>58328.675999999999</v>
      </c>
      <c r="R9" s="10">
        <v>46138.5</v>
      </c>
      <c r="S9" s="13">
        <f t="shared" si="4"/>
        <v>-12190.175999999999</v>
      </c>
    </row>
    <row r="10" spans="1:19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 t="shared" ref="F10:F11" si="5">(1202.79+375)*0.8</f>
        <v>1262.232</v>
      </c>
      <c r="G10" s="5">
        <f>1357.82*0.8</f>
        <v>1086.2560000000001</v>
      </c>
      <c r="H10" s="5">
        <f>364.11+321.05+173.14+60.92-290+106.83+89.95+58.48+157.19</f>
        <v>1041.67</v>
      </c>
      <c r="I10" s="5">
        <v>382.35</v>
      </c>
      <c r="J10" s="5">
        <v>1235.1400000000001</v>
      </c>
      <c r="K10" s="5">
        <v>1282.3</v>
      </c>
      <c r="L10" s="5">
        <v>1988.25</v>
      </c>
      <c r="M10" s="5"/>
      <c r="N10" s="5"/>
      <c r="O10" s="5">
        <f t="shared" si="1"/>
        <v>481.64799999999997</v>
      </c>
      <c r="P10" s="5">
        <f t="shared" si="2"/>
        <v>850.07999999999993</v>
      </c>
      <c r="Q10" s="15">
        <f t="shared" si="3"/>
        <v>80486.936000000002</v>
      </c>
      <c r="R10" s="10">
        <f>102773.77+4234</f>
        <v>107007.77</v>
      </c>
      <c r="S10" s="13">
        <f t="shared" si="4"/>
        <v>26520.834000000003</v>
      </c>
    </row>
    <row r="11" spans="1:19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si="5"/>
        <v>1262.232</v>
      </c>
      <c r="G11" s="5">
        <f>1357.82*0.8</f>
        <v>1086.2560000000001</v>
      </c>
      <c r="H11" s="5">
        <v>99.05</v>
      </c>
      <c r="I11" s="5">
        <v>382.35</v>
      </c>
      <c r="J11" s="5">
        <v>1235.1400000000001</v>
      </c>
      <c r="K11" s="5">
        <v>1282.3</v>
      </c>
      <c r="L11" s="5">
        <v>1988.25</v>
      </c>
      <c r="M11" s="5"/>
      <c r="N11" s="5"/>
      <c r="O11" s="5">
        <f t="shared" si="1"/>
        <v>481.64799999999997</v>
      </c>
      <c r="P11" s="5">
        <f t="shared" si="2"/>
        <v>850.07999999999993</v>
      </c>
      <c r="Q11" s="15">
        <f>SUM(B11:P11)</f>
        <v>74410.996000000014</v>
      </c>
      <c r="R11" s="10">
        <f>23130.16+17640+35872.7+16085.72+17279.36</f>
        <v>110007.94</v>
      </c>
      <c r="S11" s="13">
        <f t="shared" si="4"/>
        <v>35596.943999999989</v>
      </c>
    </row>
    <row r="12" spans="1:19" hidden="1" x14ac:dyDescent="0.25">
      <c r="A12" s="7">
        <v>46143</v>
      </c>
      <c r="B12" s="8">
        <f>SUM(Nebenrechnungen!I2:I16)</f>
        <v>17440.580000000002</v>
      </c>
      <c r="C12" s="8">
        <f>SUM(Nebenrechnungen!I17:I18)</f>
        <v>9481.630000000001</v>
      </c>
      <c r="D12" s="8">
        <f>27*276</f>
        <v>7452</v>
      </c>
      <c r="E12" s="8">
        <v>1481.01</v>
      </c>
      <c r="F12" s="8">
        <f t="shared" ref="F12" si="6">1202.79+375</f>
        <v>1577.79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15">
        <f t="shared" si="3"/>
        <v>37433.010000000009</v>
      </c>
      <c r="R12" s="10"/>
      <c r="S12" s="13">
        <f t="shared" si="4"/>
        <v>-37433.010000000009</v>
      </c>
    </row>
    <row r="13" spans="1:19" s="1" customFormat="1" x14ac:dyDescent="0.25">
      <c r="A13" s="11" t="s">
        <v>36</v>
      </c>
      <c r="B13" s="11">
        <f>SUM(B5:B11)</f>
        <v>244713.27999999997</v>
      </c>
      <c r="C13" s="11">
        <f>SUM(C5:C11)</f>
        <v>64523.670000000006</v>
      </c>
      <c r="D13" s="11">
        <f t="shared" ref="D13:P13" si="7">SUM(D5:D11)</f>
        <v>37557</v>
      </c>
      <c r="E13" s="11">
        <f t="shared" si="7"/>
        <v>29700.37</v>
      </c>
      <c r="F13" s="11">
        <f t="shared" si="7"/>
        <v>7434.6959999999999</v>
      </c>
      <c r="G13" s="11">
        <f t="shared" si="7"/>
        <v>9659.5311999999994</v>
      </c>
      <c r="H13" s="11">
        <f t="shared" si="7"/>
        <v>3161.63</v>
      </c>
      <c r="I13" s="11">
        <f t="shared" si="7"/>
        <v>3283.4099999999994</v>
      </c>
      <c r="J13" s="11">
        <f t="shared" si="7"/>
        <v>8637.8200000000015</v>
      </c>
      <c r="K13" s="11">
        <f t="shared" si="7"/>
        <v>8448.4879999999994</v>
      </c>
      <c r="L13" s="11">
        <f t="shared" si="7"/>
        <v>12363.66</v>
      </c>
      <c r="M13" s="11">
        <f t="shared" si="7"/>
        <v>0</v>
      </c>
      <c r="N13" s="11">
        <f t="shared" si="7"/>
        <v>0</v>
      </c>
      <c r="O13" s="11">
        <f t="shared" si="7"/>
        <v>3371.5360000000001</v>
      </c>
      <c r="P13" s="11">
        <f t="shared" si="7"/>
        <v>5950.5599999999995</v>
      </c>
      <c r="Q13" s="16">
        <f t="shared" si="3"/>
        <v>438805.65119999996</v>
      </c>
      <c r="R13" s="12">
        <f>SUM(R5:R11)</f>
        <v>388189.73</v>
      </c>
      <c r="S13" s="13">
        <f>-Q13+R13</f>
        <v>-50615.921199999982</v>
      </c>
    </row>
    <row r="14" spans="1:19" x14ac:dyDescent="0.25">
      <c r="S14" s="13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2026-06-17T13:49:42Z</dcterms:modified>
</cp:coreProperties>
</file>