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39A558E8-3766-4F07-A26A-6F8A45E58D71}" xr6:coauthVersionLast="47" xr6:coauthVersionMax="47" xr10:uidLastSave="{00000000-0000-0000-0000-000000000000}"/>
  <bookViews>
    <workbookView xWindow="-120" yWindow="-120" windowWidth="29040" windowHeight="1572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" i="1" l="1"/>
  <c r="F11" i="1"/>
  <c r="F9" i="1"/>
  <c r="F8" i="1"/>
  <c r="F7" i="1"/>
  <c r="F6" i="1"/>
  <c r="F5" i="1"/>
  <c r="F4" i="1"/>
  <c r="C9" i="1"/>
  <c r="O5" i="1"/>
  <c r="O6" i="1"/>
  <c r="O7" i="1"/>
  <c r="O8" i="1"/>
  <c r="O9" i="1"/>
  <c r="O10" i="1"/>
  <c r="O4" i="1"/>
  <c r="N5" i="1"/>
  <c r="N6" i="1"/>
  <c r="N7" i="1"/>
  <c r="N8" i="1"/>
  <c r="N9" i="1"/>
  <c r="N10" i="1"/>
  <c r="N4" i="1"/>
  <c r="K4" i="1"/>
  <c r="E10" i="1"/>
  <c r="Q6" i="1"/>
  <c r="I12" i="1"/>
  <c r="J12" i="1"/>
  <c r="L12" i="1"/>
  <c r="M12" i="1"/>
  <c r="Q10" i="1"/>
  <c r="Q9" i="1"/>
  <c r="H9" i="1"/>
  <c r="H8" i="1"/>
  <c r="H7" i="1"/>
  <c r="H5" i="1"/>
  <c r="H4" i="1"/>
  <c r="E9" i="1"/>
  <c r="E8" i="1"/>
  <c r="E7" i="1"/>
  <c r="E5" i="1"/>
  <c r="C11" i="1"/>
  <c r="B11" i="1"/>
  <c r="C6" i="1"/>
  <c r="C5" i="1"/>
  <c r="C4" i="1"/>
  <c r="D11" i="1"/>
  <c r="D10" i="1"/>
  <c r="D9" i="1"/>
  <c r="C7" i="1"/>
  <c r="B7" i="1"/>
  <c r="C8" i="1"/>
  <c r="B8" i="1"/>
  <c r="C10" i="1"/>
  <c r="B10" i="1"/>
  <c r="G16" i="2"/>
  <c r="B9" i="1" s="1"/>
  <c r="P4" i="1" l="1"/>
  <c r="R4" i="1" s="1"/>
  <c r="P5" i="1"/>
  <c r="R5" i="1" s="1"/>
  <c r="P9" i="1"/>
  <c r="R9" i="1" s="1"/>
  <c r="P6" i="1"/>
  <c r="R6" i="1" s="1"/>
  <c r="P10" i="1"/>
  <c r="R10" i="1" s="1"/>
  <c r="P11" i="1"/>
  <c r="R11" i="1" s="1"/>
  <c r="P8" i="1"/>
  <c r="R8" i="1" s="1"/>
  <c r="P7" i="1"/>
  <c r="R7" i="1" s="1"/>
  <c r="D12" i="1"/>
  <c r="H12" i="1"/>
  <c r="N12" i="1"/>
  <c r="O12" i="1"/>
  <c r="K12" i="1"/>
  <c r="G12" i="1"/>
  <c r="B12" i="1"/>
  <c r="E12" i="1"/>
  <c r="F12" i="1"/>
  <c r="C12" i="1"/>
  <c r="Q12" i="1"/>
  <c r="P12" i="1" l="1"/>
  <c r="R12" i="1" s="1"/>
</calcChain>
</file>

<file path=xl/sharedStrings.xml><?xml version="1.0" encoding="utf-8"?>
<sst xmlns="http://schemas.openxmlformats.org/spreadsheetml/2006/main" count="41" uniqueCount="41">
  <si>
    <t>Projektkosten| VIE 013-Fassade-01 | Strabag AG</t>
  </si>
  <si>
    <t>Monat</t>
  </si>
  <si>
    <t>Innendienst</t>
  </si>
  <si>
    <t>Fremdpersonal</t>
  </si>
  <si>
    <t>Zimmer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</si>
  <si>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</si>
  <si>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</si>
  <si>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</si>
  <si>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</si>
  <si>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</si>
  <si>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</si>
  <si>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</si>
  <si>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</si>
  <si>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</si>
  <si>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</si>
  <si>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</si>
  <si>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</si>
  <si>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</si>
  <si>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</si>
  <si>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</si>
  <si>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</si>
  <si>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</si>
  <si>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</si>
  <si>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</si>
  <si>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</si>
  <si>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</si>
  <si>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</si>
  <si>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</si>
  <si>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</si>
  <si>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</si>
  <si>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</si>
  <si>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</si>
  <si>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</si>
  <si>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</si>
  <si>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</si>
  <si>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KFZ Instandhaltung</t>
  </si>
  <si>
    <t>Abzug Schaden</t>
  </si>
  <si>
    <t>Kosten</t>
  </si>
  <si>
    <t>Ergebnis (Einnahmen minus Kosten)</t>
  </si>
  <si>
    <t>Summen</t>
  </si>
  <si>
    <t>(Ergebnis mit Minus ist ein Verlust)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</si>
</sst>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0" fontId="3" fillId="0" borderId="0" xfId="0" applyFont="1" applyAlignment="1">
      <alignment horizontal="center"/>
    </xf>
    <xf numFmtId="17" fontId="0" fillId="0" borderId="0" xfId="0" applyNumberFormat="1" applyFill="1"/>
    <xf numFmtId="0" fontId="0" fillId="0" borderId="0" xfId="0" applyFill="1"/>
    <xf numFmtId="0" fontId="2" fillId="3" borderId="0" xfId="0" applyFont="1" applyFill="1" applyAlignment="1">
      <alignment horizontal="center"/>
    </xf>
    <xf numFmtId="44" fontId="2" fillId="0" borderId="1" xfId="1" applyFont="1" applyBorder="1"/>
    <xf numFmtId="44" fontId="2" fillId="3" borderId="1" xfId="1" applyFont="1" applyFill="1" applyBorder="1"/>
    <xf numFmtId="44" fontId="2" fillId="2" borderId="1" xfId="1" applyFont="1" applyFill="1" applyBorder="1"/>
    <xf numFmtId="0" fontId="2" fillId="4" borderId="0" xfId="0" applyFont="1" applyFill="1" applyAlignment="1">
      <alignment horizontal="center"/>
    </xf>
    <xf numFmtId="0" fontId="2" fillId="4" borderId="0" xfId="0" applyFont="1" applyFill="1"/>
    <xf numFmtId="44" fontId="2" fillId="4" borderId="0" xfId="0" applyNumberFormat="1" applyFont="1" applyFill="1"/>
    <xf numFmtId="44" fontId="2" fillId="4" borderId="1" xfId="0" applyNumberFormat="1" applyFont="1" applyFill="1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R13"/>
  <sheetViews>
    <sheetView tabSelected="1" zoomScale="115" zoomScaleNormal="115" workbookViewId="0">
      <pane xSplit="1" topLeftCell="H1" activePane="topRight" state="frozen"/>
      <selection pane="topRight" activeCell="R13" sqref="R13"/>
    </sheetView>
  </sheetViews>
  <sheetFormatPr baseColWidth="10" defaultRowHeight="15" x14ac:dyDescent="0.25"/>
  <cols>
    <col min="1" max="1" width="26.7109375" bestFit="1" customWidth="1"/>
    <col min="2" max="2" width="23.7109375" bestFit="1" customWidth="1"/>
    <col min="3" max="3" width="12.7109375" bestFit="1" customWidth="1"/>
    <col min="4" max="4" width="14.7109375" bestFit="1" customWidth="1"/>
    <col min="5" max="5" width="12.7109375" bestFit="1" customWidth="1"/>
    <col min="6" max="6" width="11.28515625" bestFit="1" customWidth="1"/>
    <col min="7" max="7" width="17.28515625" bestFit="1" customWidth="1"/>
    <col min="8" max="8" width="13.7109375" bestFit="1" customWidth="1"/>
    <col min="9" max="9" width="18.140625" bestFit="1" customWidth="1"/>
    <col min="10" max="10" width="13.42578125" bestFit="1" customWidth="1"/>
    <col min="11" max="11" width="16.42578125" bestFit="1" customWidth="1"/>
    <col min="12" max="13" width="12.7109375" bestFit="1" customWidth="1"/>
    <col min="14" max="14" width="15" bestFit="1" customWidth="1"/>
    <col min="15" max="15" width="16.85546875" bestFit="1" customWidth="1"/>
    <col min="16" max="16" width="14.5703125" bestFit="1" customWidth="1"/>
    <col min="17" max="17" width="21.5703125" bestFit="1" customWidth="1"/>
    <col min="18" max="18" width="34.140625" style="1" bestFit="1" customWidth="1"/>
  </cols>
  <sheetData>
    <row r="1" spans="1:18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3"/>
      <c r="P1" s="3"/>
    </row>
    <row r="2" spans="1:18" s="1" customFormat="1" x14ac:dyDescent="0.25">
      <c r="B2" s="14" t="s">
        <v>37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8" t="s">
        <v>39</v>
      </c>
      <c r="Q2" s="18"/>
      <c r="R2" s="18"/>
    </row>
    <row r="3" spans="1:18" s="1" customFormat="1" x14ac:dyDescent="0.25">
      <c r="A3" s="1" t="s">
        <v>1</v>
      </c>
      <c r="B3" s="9" t="s">
        <v>5</v>
      </c>
      <c r="C3" s="9" t="s">
        <v>2</v>
      </c>
      <c r="D3" s="9" t="s">
        <v>3</v>
      </c>
      <c r="E3" s="9" t="s">
        <v>4</v>
      </c>
      <c r="F3" s="9" t="s">
        <v>26</v>
      </c>
      <c r="G3" s="9" t="s">
        <v>27</v>
      </c>
      <c r="H3" s="9" t="s">
        <v>28</v>
      </c>
      <c r="I3" s="9" t="s">
        <v>35</v>
      </c>
      <c r="J3" s="9" t="s">
        <v>22</v>
      </c>
      <c r="K3" s="9" t="s">
        <v>29</v>
      </c>
      <c r="L3" s="9" t="s">
        <v>30</v>
      </c>
      <c r="M3" s="9" t="s">
        <v>36</v>
      </c>
      <c r="N3" s="9" t="s">
        <v>21</v>
      </c>
      <c r="O3" s="9" t="s">
        <v>31</v>
      </c>
      <c r="P3" s="9" t="s">
        <v>34</v>
      </c>
      <c r="Q3" s="7" t="s">
        <v>32</v>
      </c>
      <c r="R3" s="19" t="s">
        <v>38</v>
      </c>
    </row>
    <row r="4" spans="1:18" x14ac:dyDescent="0.25">
      <c r="A4" s="2">
        <v>45931</v>
      </c>
      <c r="B4" s="5">
        <v>29037.94</v>
      </c>
      <c r="C4" s="5">
        <f>SUM(Nebenrechnungen!B17:B18)</f>
        <v>9144.4700000000012</v>
      </c>
      <c r="D4" s="5">
        <v>0</v>
      </c>
      <c r="E4" s="5">
        <v>1341.56</v>
      </c>
      <c r="F4" s="5">
        <f>1140*0.65</f>
        <v>741</v>
      </c>
      <c r="G4" s="5">
        <v>1056</v>
      </c>
      <c r="H4" s="5">
        <f>134.03</f>
        <v>134.03</v>
      </c>
      <c r="I4" s="5">
        <v>679.91</v>
      </c>
      <c r="J4" s="5">
        <v>150</v>
      </c>
      <c r="K4" s="5">
        <f>1185.46*0.8</f>
        <v>948.36800000000005</v>
      </c>
      <c r="L4" s="5">
        <v>1470.22</v>
      </c>
      <c r="M4" s="5"/>
      <c r="N4" s="5">
        <f>602.06*0.8</f>
        <v>481.64799999999997</v>
      </c>
      <c r="O4" s="5">
        <f>1062.6*0.8</f>
        <v>850.07999999999993</v>
      </c>
      <c r="P4" s="10">
        <f>SUM(B4:O4)</f>
        <v>46035.22600000001</v>
      </c>
      <c r="Q4" s="8"/>
      <c r="R4" s="20">
        <f>Q4-P4</f>
        <v>-46035.22600000001</v>
      </c>
    </row>
    <row r="5" spans="1:18" x14ac:dyDescent="0.25">
      <c r="A5" s="2">
        <v>45962</v>
      </c>
      <c r="B5" s="5">
        <v>58816.65</v>
      </c>
      <c r="C5" s="5">
        <f>SUM(Nebenrechnungen!C17:C18)</f>
        <v>14070.94</v>
      </c>
      <c r="D5" s="5">
        <v>0</v>
      </c>
      <c r="E5" s="5">
        <f>1163.21+944.14</f>
        <v>2107.35</v>
      </c>
      <c r="F5" s="5">
        <f>1140*0.65</f>
        <v>741</v>
      </c>
      <c r="G5" s="5">
        <v>1056</v>
      </c>
      <c r="H5" s="5">
        <f>319.69+9.92</f>
        <v>329.61</v>
      </c>
      <c r="I5" s="5">
        <v>679.91</v>
      </c>
      <c r="J5" s="5">
        <v>150</v>
      </c>
      <c r="K5" s="5">
        <v>1185.46</v>
      </c>
      <c r="L5" s="5">
        <v>1470.22</v>
      </c>
      <c r="M5" s="5"/>
      <c r="N5" s="5">
        <f t="shared" ref="N5:N10" si="0">602.06*0.8</f>
        <v>481.64799999999997</v>
      </c>
      <c r="O5" s="5">
        <f t="shared" ref="O5:O10" si="1">1062.6*0.8</f>
        <v>850.07999999999993</v>
      </c>
      <c r="P5" s="10">
        <f>SUM(B5:O5)</f>
        <v>81938.868000000017</v>
      </c>
      <c r="Q5" s="8"/>
      <c r="R5" s="20">
        <f>Q5-P5</f>
        <v>-81938.868000000017</v>
      </c>
    </row>
    <row r="6" spans="1:18" x14ac:dyDescent="0.25">
      <c r="A6" s="2">
        <v>45992</v>
      </c>
      <c r="B6" s="5">
        <v>26184.21</v>
      </c>
      <c r="C6" s="5">
        <f>SUM(Nebenrechnungen!D17:D18)</f>
        <v>8454.77</v>
      </c>
      <c r="D6" s="5">
        <v>0</v>
      </c>
      <c r="E6" s="5">
        <v>1746.36</v>
      </c>
      <c r="F6" s="5">
        <f>1140*0.65</f>
        <v>741</v>
      </c>
      <c r="G6" s="5">
        <v>1056</v>
      </c>
      <c r="H6" s="5">
        <v>115.56</v>
      </c>
      <c r="I6" s="5">
        <v>679.91</v>
      </c>
      <c r="J6" s="5">
        <v>150</v>
      </c>
      <c r="K6" s="5">
        <v>1185.46</v>
      </c>
      <c r="L6" s="5">
        <v>1470.22</v>
      </c>
      <c r="M6" s="5"/>
      <c r="N6" s="5">
        <f t="shared" si="0"/>
        <v>481.64799999999997</v>
      </c>
      <c r="O6" s="5">
        <f t="shared" si="1"/>
        <v>850.07999999999993</v>
      </c>
      <c r="P6" s="10">
        <f>SUM(B6:O6)</f>
        <v>43115.218000000001</v>
      </c>
      <c r="Q6" s="8">
        <f>29498.78+27573.29</f>
        <v>57072.07</v>
      </c>
      <c r="R6" s="20">
        <f>Q6-P6</f>
        <v>13956.851999999999</v>
      </c>
    </row>
    <row r="7" spans="1:18" x14ac:dyDescent="0.25">
      <c r="A7" s="2">
        <v>46023</v>
      </c>
      <c r="B7" s="5">
        <f>SUM(Nebenrechnungen!E2:E16)</f>
        <v>28866.450000000004</v>
      </c>
      <c r="C7" s="5">
        <f>SUM(Nebenrechnungen!E17:E18)</f>
        <v>8503.880000000001</v>
      </c>
      <c r="D7" s="5">
        <v>0</v>
      </c>
      <c r="E7" s="5">
        <f>2404.59+472.07</f>
        <v>2876.6600000000003</v>
      </c>
      <c r="F7" s="5">
        <f>(1202.79+375)*0.65</f>
        <v>1025.5635</v>
      </c>
      <c r="G7" s="5">
        <v>1056</v>
      </c>
      <c r="H7" s="5">
        <f>71+64.33+34.12+65.25+29.14+139.83</f>
        <v>403.66999999999996</v>
      </c>
      <c r="I7" s="5">
        <v>679.91</v>
      </c>
      <c r="J7" s="5">
        <v>150</v>
      </c>
      <c r="K7" s="5">
        <v>1282.3</v>
      </c>
      <c r="L7" s="5">
        <v>1988.25</v>
      </c>
      <c r="M7" s="5"/>
      <c r="N7" s="5">
        <f t="shared" si="0"/>
        <v>481.64799999999997</v>
      </c>
      <c r="O7" s="5">
        <f t="shared" si="1"/>
        <v>850.07999999999993</v>
      </c>
      <c r="P7" s="10">
        <f>SUM(B7:O7)</f>
        <v>48164.411500000009</v>
      </c>
      <c r="Q7" s="8">
        <v>67963.45</v>
      </c>
      <c r="R7" s="20">
        <f>Q7-P7</f>
        <v>19799.038499999988</v>
      </c>
    </row>
    <row r="8" spans="1:18" x14ac:dyDescent="0.25">
      <c r="A8" s="2">
        <v>46054</v>
      </c>
      <c r="B8" s="5">
        <f>SUM(Nebenrechnungen!F2:F16)</f>
        <v>34536.769999999997</v>
      </c>
      <c r="C8" s="5">
        <f>SUM(Nebenrechnungen!F17:F18)</f>
        <v>8848.83</v>
      </c>
      <c r="D8" s="5">
        <v>0</v>
      </c>
      <c r="E8" s="5">
        <f>4707.35+629.43</f>
        <v>5336.7800000000007</v>
      </c>
      <c r="F8" s="5">
        <f>(1202.79+375)*0.65</f>
        <v>1025.5635</v>
      </c>
      <c r="G8" s="5">
        <v>1056</v>
      </c>
      <c r="H8" s="5">
        <f>121.37+195.59+721.08</f>
        <v>1038.04</v>
      </c>
      <c r="I8" s="5">
        <v>679.91</v>
      </c>
      <c r="J8" s="5">
        <v>150</v>
      </c>
      <c r="K8" s="5">
        <v>1282.3</v>
      </c>
      <c r="L8" s="5">
        <v>1988.25</v>
      </c>
      <c r="M8" s="5"/>
      <c r="N8" s="5">
        <f t="shared" si="0"/>
        <v>481.64799999999997</v>
      </c>
      <c r="O8" s="5">
        <f t="shared" si="1"/>
        <v>850.07999999999993</v>
      </c>
      <c r="P8" s="10">
        <f>SUM(B8:O8)</f>
        <v>57274.171500000004</v>
      </c>
      <c r="Q8" s="8">
        <v>46138.5</v>
      </c>
      <c r="R8" s="20">
        <f>Q8-P8</f>
        <v>-11135.671500000004</v>
      </c>
    </row>
    <row r="9" spans="1:18" x14ac:dyDescent="0.25">
      <c r="A9" s="2">
        <v>46082</v>
      </c>
      <c r="B9" s="5">
        <f>SUM(Nebenrechnungen!G2:G16)</f>
        <v>41062.239999999998</v>
      </c>
      <c r="C9" s="5">
        <f>SUM(Nebenrechnungen!G17:G18)</f>
        <v>5959.2</v>
      </c>
      <c r="D9" s="5">
        <f>27*626</f>
        <v>16902</v>
      </c>
      <c r="E9" s="5">
        <f>2353.68+2353.69+786.79+472.07+987.34</f>
        <v>6953.57</v>
      </c>
      <c r="F9" s="5">
        <f>(1202.79+375)*0.65</f>
        <v>1025.5635</v>
      </c>
      <c r="G9" s="5">
        <v>1056</v>
      </c>
      <c r="H9" s="5">
        <f>364.11+321.05+173.14+60.92-290+106.83+89.95+58.48+157.19</f>
        <v>1041.67</v>
      </c>
      <c r="I9" s="5">
        <v>679.91</v>
      </c>
      <c r="J9" s="5">
        <v>150</v>
      </c>
      <c r="K9" s="5">
        <v>1282.3</v>
      </c>
      <c r="L9" s="5">
        <v>1988.25</v>
      </c>
      <c r="M9" s="5"/>
      <c r="N9" s="5">
        <f t="shared" si="0"/>
        <v>481.64799999999997</v>
      </c>
      <c r="O9" s="5">
        <f t="shared" si="1"/>
        <v>850.07999999999993</v>
      </c>
      <c r="P9" s="10">
        <f>SUM(B9:O9)</f>
        <v>79432.431500000006</v>
      </c>
      <c r="Q9" s="8">
        <f>102773.77+4234</f>
        <v>107007.77</v>
      </c>
      <c r="R9" s="20">
        <f>Q9-P9</f>
        <v>27575.338499999998</v>
      </c>
    </row>
    <row r="10" spans="1:18" x14ac:dyDescent="0.25">
      <c r="A10" s="2">
        <v>46113</v>
      </c>
      <c r="B10" s="5">
        <f>SUM(Nebenrechnungen!H2:H16)</f>
        <v>26209.02</v>
      </c>
      <c r="C10" s="5">
        <f>SUM(Nebenrechnungen!H17:H18)</f>
        <v>9541.58</v>
      </c>
      <c r="D10" s="5">
        <f>27*765</f>
        <v>20655</v>
      </c>
      <c r="E10" s="5">
        <f>314.71+629.43+925.63+2205.58+1576.15+1481.01+2205.58</f>
        <v>9338.09</v>
      </c>
      <c r="F10" s="5">
        <f t="shared" ref="F10:F11" si="2">(1202.79+375)*0.65</f>
        <v>1025.5635</v>
      </c>
      <c r="G10" s="5">
        <v>1056</v>
      </c>
      <c r="H10" s="5">
        <v>99.05</v>
      </c>
      <c r="I10" s="5">
        <v>679.91</v>
      </c>
      <c r="J10" s="5">
        <v>150</v>
      </c>
      <c r="K10" s="5">
        <v>1282.3</v>
      </c>
      <c r="L10" s="5">
        <v>1988.25</v>
      </c>
      <c r="M10" s="5">
        <v>22053.919999999998</v>
      </c>
      <c r="N10" s="5">
        <f t="shared" si="0"/>
        <v>481.64799999999997</v>
      </c>
      <c r="O10" s="5">
        <f t="shared" si="1"/>
        <v>850.07999999999993</v>
      </c>
      <c r="P10" s="10">
        <f>SUM(B10:O10)</f>
        <v>95410.411500000017</v>
      </c>
      <c r="Q10" s="8">
        <f>23130.16+17640+35872.7+16085.72+17279.36</f>
        <v>110007.94</v>
      </c>
      <c r="R10" s="20">
        <f>Q10-P10</f>
        <v>14597.528499999986</v>
      </c>
    </row>
    <row r="11" spans="1:18" s="13" customFormat="1" x14ac:dyDescent="0.25">
      <c r="A11" s="12">
        <v>46143</v>
      </c>
      <c r="B11" s="6">
        <f>SUM(Nebenrechnungen!I2:I16)</f>
        <v>17440.580000000002</v>
      </c>
      <c r="C11" s="6">
        <f>SUM(Nebenrechnungen!I17:I18)</f>
        <v>9481.630000000001</v>
      </c>
      <c r="D11" s="6">
        <f>27*276</f>
        <v>7452</v>
      </c>
      <c r="E11" s="6">
        <v>1481.01</v>
      </c>
      <c r="F11" s="5">
        <f t="shared" si="2"/>
        <v>1025.5635</v>
      </c>
      <c r="G11" s="5">
        <v>1056</v>
      </c>
      <c r="H11" s="6"/>
      <c r="I11" s="5">
        <v>679.91</v>
      </c>
      <c r="J11" s="5">
        <v>150</v>
      </c>
      <c r="K11" s="5">
        <v>1282.3</v>
      </c>
      <c r="L11" s="5">
        <v>1988.25</v>
      </c>
      <c r="M11" s="6"/>
      <c r="N11" s="6"/>
      <c r="O11" s="6"/>
      <c r="P11" s="10">
        <f>SUM(B11:O11)</f>
        <v>42037.243500000011</v>
      </c>
      <c r="Q11" s="8"/>
      <c r="R11" s="20">
        <f>Q11-P11</f>
        <v>-42037.243500000011</v>
      </c>
    </row>
    <row r="12" spans="1:18" s="1" customFormat="1" ht="15.75" thickBot="1" x14ac:dyDescent="0.3">
      <c r="A12" s="15" t="s">
        <v>33</v>
      </c>
      <c r="B12" s="15">
        <f t="shared" ref="B12:O12" si="3">SUM(B4:B10)</f>
        <v>244713.27999999997</v>
      </c>
      <c r="C12" s="15">
        <f t="shared" si="3"/>
        <v>64523.670000000006</v>
      </c>
      <c r="D12" s="15">
        <f t="shared" si="3"/>
        <v>37557</v>
      </c>
      <c r="E12" s="15">
        <f t="shared" si="3"/>
        <v>29700.37</v>
      </c>
      <c r="F12" s="15">
        <f t="shared" si="3"/>
        <v>6325.2540000000008</v>
      </c>
      <c r="G12" s="15">
        <f t="shared" si="3"/>
        <v>7392</v>
      </c>
      <c r="H12" s="15">
        <f t="shared" si="3"/>
        <v>3161.63</v>
      </c>
      <c r="I12" s="15">
        <f t="shared" si="3"/>
        <v>4759.37</v>
      </c>
      <c r="J12" s="15">
        <f t="shared" si="3"/>
        <v>1050</v>
      </c>
      <c r="K12" s="15">
        <f t="shared" si="3"/>
        <v>8448.4879999999994</v>
      </c>
      <c r="L12" s="15">
        <f t="shared" si="3"/>
        <v>12363.66</v>
      </c>
      <c r="M12" s="15">
        <f t="shared" si="3"/>
        <v>22053.919999999998</v>
      </c>
      <c r="N12" s="15">
        <f t="shared" si="3"/>
        <v>3371.5360000000001</v>
      </c>
      <c r="O12" s="15">
        <f t="shared" si="3"/>
        <v>5950.5599999999995</v>
      </c>
      <c r="P12" s="16">
        <f>SUM(B12:O12)</f>
        <v>451370.73799999995</v>
      </c>
      <c r="Q12" s="17">
        <f>SUM(Q4:Q10)</f>
        <v>388189.73</v>
      </c>
      <c r="R12" s="21">
        <f>Q12-P12</f>
        <v>-63181.007999999973</v>
      </c>
    </row>
    <row r="13" spans="1:18" ht="15.75" thickTop="1" x14ac:dyDescent="0.25">
      <c r="R13" s="1" t="s">
        <v>40</v>
      </c>
    </row>
  </sheetData>
  <mergeCells count="3">
    <mergeCell ref="A1:N1"/>
    <mergeCell ref="B2:O2"/>
    <mergeCell ref="P2:R2"/>
  </mergeCells>
  <pageMargins left="0.7" right="0.7" top="0.78740157499999996" bottom="0.78740157499999996" header="0.3" footer="0.3"/>
  <pageSetup paperSize="9" orientation="portrait" r:id="rId1"/>
  <ignoredErrors>
    <ignoredError sqref="C8" formulaRange="1"/>
    <ignoredError sqref="P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24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5">
      <c r="A2" s="1" t="s">
        <v>12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5">
      <c r="A3" s="1" t="s">
        <v>14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5">
      <c r="A4" s="1" t="s">
        <v>23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5">
      <c r="A5" s="1" t="s">
        <v>17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5">
      <c r="A6" s="1" t="s">
        <v>11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5">
      <c r="A7" s="1" t="s">
        <v>6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5">
      <c r="A8" s="1" t="s">
        <v>10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5">
      <c r="A9" s="1" t="s">
        <v>9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5">
      <c r="A10" s="1" t="s">
        <v>8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5">
      <c r="A11" s="1" t="s">
        <v>16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5">
      <c r="A12" s="1" t="s">
        <v>13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5">
      <c r="A13" s="1" t="s">
        <v>15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5">
      <c r="A14" s="1" t="s">
        <v>18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5">
      <c r="A15" s="1" t="s">
        <v>25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5">
      <c r="A16" s="1" t="s">
        <v>7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5">
      <c r="A17" s="1" t="s">
        <v>19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5">
      <c r="A18" s="1" t="s">
        <v>20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2026-06-19T10:53:16Z</dcterms:modified>
</cp:coreProperties>
</file>