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7D6E0841-9039-406E-91D8-7EEA05D6EEA5}" xr6:coauthVersionLast="47" xr6:coauthVersionMax="47" xr10:uidLastSave="{00000000-0000-0000-0000-000000000000}"/>
  <bookViews>
    <workbookView xWindow="-110" yWindow="-110" windowWidth="38620" windowHeight="21100" firstSheet="1"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6" i="6"/>
  <c r="I7" i="6"/>
  <c r="I8" i="6"/>
  <c r="I13" i="6"/>
  <c r="I14" i="6"/>
  <c r="I15" i="6"/>
  <c r="I20" i="6"/>
  <c r="I21" i="6"/>
  <c r="I22" i="6"/>
  <c r="I27" i="6"/>
  <c r="I28" i="6"/>
  <c r="I29" i="6"/>
  <c r="I3" i="5"/>
  <c r="I4" i="5"/>
  <c r="I9" i="5"/>
  <c r="I10" i="5"/>
  <c r="I11" i="5"/>
  <c r="I15" i="5"/>
  <c r="I17" i="5"/>
  <c r="I18" i="5"/>
  <c r="I23" i="5"/>
  <c r="I24" i="5"/>
  <c r="I25" i="5"/>
  <c r="I26" i="5"/>
  <c r="I31" i="5"/>
  <c r="I32" i="5"/>
  <c r="I2" i="5"/>
  <c r="I4" i="4"/>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28" i="9"/>
  <c r="H11" i="10"/>
  <c r="H17" i="11"/>
  <c r="H9" i="11"/>
  <c r="H21" i="7"/>
  <c r="H8" i="11"/>
  <c r="H16" i="10"/>
  <c r="H16" i="6"/>
  <c r="H23" i="7"/>
  <c r="H12" i="10"/>
  <c r="H22" i="5"/>
  <c r="H9" i="7"/>
  <c r="H21" i="4"/>
  <c r="H8" i="9"/>
  <c r="H20" i="9"/>
  <c r="H17" i="4"/>
  <c r="H28" i="12"/>
  <c r="H10" i="7"/>
  <c r="H22" i="7"/>
  <c r="H3" i="5"/>
  <c r="H17" i="5"/>
  <c r="H15" i="8"/>
  <c r="H20" i="4"/>
  <c r="H26" i="11"/>
  <c r="H13" i="5"/>
  <c r="H30" i="1"/>
  <c r="H24" i="5"/>
  <c r="H23" i="11"/>
  <c r="H24" i="7"/>
  <c r="H7" i="6"/>
  <c r="H15" i="9"/>
  <c r="H14" i="12"/>
  <c r="H19" i="6"/>
  <c r="H19" i="4"/>
  <c r="H32" i="1"/>
  <c r="H14" i="6"/>
  <c r="H22" i="10"/>
  <c r="H8" i="12"/>
  <c r="H32" i="5"/>
  <c r="H10" i="11"/>
  <c r="H4" i="5"/>
  <c r="H31" i="5"/>
  <c r="H14" i="11"/>
  <c r="H13" i="8"/>
  <c r="H29" i="1"/>
  <c r="H13" i="9"/>
  <c r="H15" i="12"/>
  <c r="H14" i="7"/>
  <c r="H6" i="9"/>
  <c r="H30" i="11"/>
  <c r="H20" i="5"/>
  <c r="H2" i="8"/>
  <c r="H2" i="12"/>
  <c r="H7" i="5"/>
  <c r="H21" i="10"/>
  <c r="H22" i="6"/>
  <c r="H5" i="12"/>
  <c r="H16" i="4"/>
  <c r="H6" i="10"/>
  <c r="H31" i="7"/>
  <c r="H20" i="10"/>
  <c r="H25" i="9"/>
  <c r="H5" i="11"/>
  <c r="H5" i="7"/>
  <c r="H26" i="8"/>
  <c r="H4" i="4"/>
  <c r="H26" i="1"/>
  <c r="H9" i="8"/>
  <c r="H2" i="7"/>
  <c r="H3" i="6"/>
  <c r="H25" i="12"/>
  <c r="H27" i="6"/>
  <c r="H4" i="10"/>
  <c r="H28" i="6"/>
  <c r="H29" i="4"/>
  <c r="H31" i="6"/>
  <c r="H32" i="10"/>
  <c r="H12" i="6"/>
  <c r="H29" i="8"/>
  <c r="H14" i="4"/>
  <c r="H30" i="4"/>
  <c r="H3" i="8"/>
  <c r="H3" i="7"/>
  <c r="H6" i="5"/>
  <c r="H10" i="8"/>
  <c r="H18" i="8"/>
  <c r="H13" i="6"/>
  <c r="H25" i="4"/>
  <c r="H26" i="10"/>
  <c r="H26" i="6"/>
  <c r="H16" i="9"/>
  <c r="H9" i="10"/>
  <c r="H29" i="7"/>
  <c r="H21" i="9"/>
  <c r="H13" i="7"/>
  <c r="H25" i="6"/>
  <c r="H12" i="7"/>
  <c r="H7" i="9"/>
  <c r="H25" i="7"/>
  <c r="H30" i="7"/>
  <c r="H27" i="4"/>
  <c r="H16" i="5"/>
  <c r="H15" i="11"/>
  <c r="H2" i="4"/>
  <c r="H8" i="5"/>
  <c r="H7" i="10"/>
  <c r="H7" i="8"/>
  <c r="H6" i="11"/>
  <c r="H23" i="8"/>
  <c r="H4" i="8"/>
  <c r="H23" i="10"/>
  <c r="H22" i="8"/>
  <c r="H31" i="1"/>
  <c r="H22" i="12"/>
  <c r="H15" i="4"/>
  <c r="H2" i="6"/>
  <c r="H24" i="4"/>
  <c r="H26" i="7"/>
  <c r="H32" i="12"/>
  <c r="H17" i="6"/>
  <c r="H29" i="6"/>
  <c r="H25" i="8"/>
  <c r="H18" i="10"/>
  <c r="H6" i="8"/>
  <c r="H18" i="5"/>
  <c r="H29" i="11"/>
  <c r="H8" i="4"/>
  <c r="H17" i="8"/>
  <c r="H25" i="5"/>
  <c r="H4" i="6"/>
  <c r="H28" i="5"/>
  <c r="H20" i="6"/>
  <c r="H18" i="7"/>
  <c r="H11" i="8"/>
  <c r="H21" i="12"/>
  <c r="H13" i="11"/>
  <c r="H11" i="9"/>
  <c r="H19" i="9"/>
  <c r="H31" i="8"/>
  <c r="H24" i="9"/>
  <c r="H20" i="8"/>
  <c r="H11" i="4"/>
  <c r="H10" i="4"/>
  <c r="H11" i="11"/>
  <c r="H31" i="12"/>
  <c r="H19" i="8"/>
  <c r="H14" i="10"/>
  <c r="H5" i="4"/>
  <c r="H16" i="7"/>
  <c r="H23" i="4"/>
  <c r="H10" i="9"/>
  <c r="H30" i="10"/>
  <c r="H16" i="12"/>
  <c r="H13" i="12"/>
  <c r="H3" i="11"/>
  <c r="H18" i="11"/>
  <c r="H21" i="6"/>
  <c r="H12" i="4"/>
  <c r="H30" i="12"/>
  <c r="H20" i="7"/>
  <c r="H13" i="4"/>
  <c r="H18" i="12"/>
  <c r="H4" i="9"/>
  <c r="H30" i="5"/>
  <c r="H20" i="11"/>
  <c r="H15" i="10"/>
  <c r="H18" i="4"/>
  <c r="H4" i="11"/>
  <c r="H6" i="6"/>
  <c r="H3" i="12"/>
  <c r="H12" i="5"/>
  <c r="H17" i="9"/>
  <c r="H32" i="7"/>
  <c r="H15" i="7"/>
  <c r="H27" i="8"/>
  <c r="H11" i="5"/>
  <c r="H28" i="11"/>
  <c r="H11" i="12"/>
  <c r="H17" i="12"/>
  <c r="H19" i="11"/>
  <c r="H28" i="7"/>
  <c r="H31" i="10"/>
  <c r="H23" i="9"/>
  <c r="H15" i="6"/>
  <c r="H31" i="4"/>
  <c r="H22" i="9"/>
  <c r="H32" i="8"/>
  <c r="H28" i="8"/>
  <c r="H24" i="11"/>
  <c r="H29" i="10"/>
  <c r="H27" i="7"/>
  <c r="H3" i="4"/>
  <c r="H22" i="4"/>
  <c r="H23" i="5"/>
  <c r="H28" i="1"/>
  <c r="H12" i="12"/>
  <c r="H9" i="5"/>
  <c r="H4" i="7"/>
  <c r="H24" i="12"/>
  <c r="H9" i="4"/>
  <c r="H6" i="4"/>
  <c r="H3" i="10"/>
  <c r="H17" i="7"/>
  <c r="H12" i="11"/>
  <c r="H27" i="9"/>
  <c r="H2" i="10"/>
  <c r="H18" i="9"/>
  <c r="H20" i="12"/>
  <c r="H30" i="9"/>
  <c r="H10" i="5"/>
  <c r="H8" i="6"/>
  <c r="H7" i="12"/>
  <c r="H17" i="10"/>
  <c r="H30" i="8"/>
  <c r="H24" i="8"/>
  <c r="H21" i="8"/>
  <c r="H10" i="6"/>
  <c r="H11" i="6"/>
  <c r="H5" i="9"/>
  <c r="H27" i="1"/>
  <c r="H19" i="12"/>
  <c r="H8" i="8"/>
  <c r="H6" i="12"/>
  <c r="H25" i="11"/>
  <c r="H14" i="5"/>
  <c r="H24" i="10"/>
  <c r="H28" i="10"/>
  <c r="H26" i="9"/>
  <c r="H27" i="5"/>
  <c r="H8" i="10"/>
  <c r="H30" i="6"/>
  <c r="H23" i="6"/>
  <c r="H10" i="12"/>
  <c r="H29" i="9"/>
  <c r="H12" i="9"/>
  <c r="H19" i="10"/>
  <c r="H31" i="11"/>
  <c r="H25" i="10"/>
  <c r="H11" i="7"/>
  <c r="H5" i="10"/>
  <c r="H10" i="10"/>
  <c r="H3" i="9"/>
  <c r="H7" i="11"/>
  <c r="H12" i="8"/>
  <c r="H25" i="1"/>
  <c r="H29" i="5"/>
  <c r="H6" i="7"/>
  <c r="H4" i="12"/>
  <c r="H19" i="7"/>
  <c r="H26" i="4"/>
  <c r="H23" i="12"/>
  <c r="H24" i="6"/>
  <c r="H28" i="4"/>
  <c r="H8" i="7"/>
  <c r="H14" i="8"/>
  <c r="H21" i="5"/>
  <c r="H7" i="7"/>
  <c r="H13" i="10"/>
  <c r="H5" i="5"/>
  <c r="H18" i="6"/>
  <c r="H19" i="5"/>
  <c r="H9" i="9"/>
  <c r="H16" i="11"/>
  <c r="H14" i="9"/>
  <c r="H22" i="11"/>
  <c r="H5" i="8"/>
  <c r="H9" i="6"/>
  <c r="H21" i="11"/>
  <c r="H31" i="9"/>
  <c r="H2" i="9"/>
  <c r="H29" i="12"/>
  <c r="H27" i="11"/>
  <c r="G27" i="6" l="1"/>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6" l="1"/>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<sst xmlns="http://schemas.openxmlformats.org/spreadsheetml/2006/main" count="493" uniqueCount="78">
  <si>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</si>
  <si>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</si>
  <si>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</si>
  <si>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</si>
  <si>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</si>
  <si>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</si>
  <si>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</si>
  <si>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</si>
  <si>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</si>
  <si>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</si>
  <si>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</si>
  <si>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</si>
  <si>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</si>
  <si>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</si>
  <si>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</si>
  <si>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</si>
  <si>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</si>
  <si>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</si>
  <si>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</si>
  <si>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</si>
  <si>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</si>
  <si>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</si>
  <si>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</si>
  <si>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</si>
  <si>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</si>
  <si>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</si>
  <si>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</si>
  <si>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</si>
  <si>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</si>
  <si>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</si>
  <si>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</si>
  <si>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</si>
  <si>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</si>
  <si>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</si>
  <si>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</si>
  <si>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</si>
  <si>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</si>
  <si>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</si>
  <si>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</si>
  <si>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</si>
  <si>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</si>
  <si>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</si>
  <si>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</si>
  <si>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</si>
  <si>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</si>
  <si>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</si>
  <si>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</si>
  <si>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</si>
  <si>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</si>
  <si>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</si>
  <si>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</si>
  <si>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</si>
  <si>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</si>
  <si>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</si>
  <si>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</si>
  <si>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</si>
  <si>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</si>
  <si>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</si>
  <si>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</si>
  <si>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</si>
  <si>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</si>
  <si>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</si>
  <si>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</si>
  <si>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</si>
  <si>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</si>
  <si>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</si>
  <si>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</si>
  <si>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</si>
  <si>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</si>
  <si>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</si>
  <si>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</si>
  <si>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</si>
  <si>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</si>
  <si>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</si>
  <si>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</si>
  <si>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Dienstreise Gröbming</t>
  </si>
  <si>
    <t>Kilometergeld</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</si>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</sst>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3" priority="1">
      <formula>$C2="Feiertag"</formula>
    </cfRule>
    <cfRule type="expression" dxfId="5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51" priority="1">
      <formula>$C2="Feiertag"</formula>
    </cfRule>
    <cfRule type="expression" dxfId="5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L1" sqref="L1"/>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4.4408920985006262E-15</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4.4408920985006262E-15</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17.500000000000004</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3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3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73</v>
      </c>
      <c r="K31" s="39"/>
      <c r="L31" s="39"/>
      <c r="O31" s="35"/>
      <c r="Q31" s="7"/>
    </row>
    <row r="32" spans="1:17" x14ac:dyDescent="0.35">
      <c r="A32" s="29">
        <v>46112</v>
      </c>
      <c r="B32" t="str">
        <f t="shared" si="0"/>
        <v>Di</v>
      </c>
      <c r="D32" s="24">
        <v>0.33333333333333331</v>
      </c>
      <c r="E32" s="24">
        <v>0.47916666666666669</v>
      </c>
      <c r="G32" s="27">
        <f t="shared" si="1"/>
        <v>3.5000000000000009</v>
      </c>
      <c r="H32" s="27">
        <f ca="1">IF(Q32&lt;&gt;"",Q32,IF(OR(C32="Feiertag",A32&lt;Gesamt!$B$11,A32&gt;Gesamt!$B$13,),0,INDIRECT("N"&amp;WEEKDAY(A32,2)+19)))</f>
        <v>3.5</v>
      </c>
      <c r="I32" s="27">
        <f t="shared" ca="1" si="2"/>
        <v>8.8817841970012523E-16</v>
      </c>
      <c r="J32" s="7" t="s">
        <v>73</v>
      </c>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25" sqref="L25"/>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9.7265625" style="2" customWidth="1"/>
    <col min="11" max="11" width="11.453125" style="2"/>
    <col min="12" max="12" width="13.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76</v>
      </c>
      <c r="M1" s="37" t="str">
        <f>TEXT(A2,"MMMM")&amp;" "&amp;YEAR(A2)</f>
        <v>April 2026</v>
      </c>
      <c r="O1" s="34"/>
      <c r="Q1" s="33" t="s">
        <v>56</v>
      </c>
    </row>
    <row r="2" spans="1:17" x14ac:dyDescent="0.35">
      <c r="A2" s="29">
        <v>46113</v>
      </c>
      <c r="B2" t="str">
        <f>TEXT(A2,"TTT")</f>
        <v>Mi</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74</v>
      </c>
      <c r="K2" s="39"/>
      <c r="L2" s="39"/>
      <c r="M2" s="25"/>
      <c r="O2" s="35"/>
      <c r="Q2" s="7"/>
    </row>
    <row r="3" spans="1:17" x14ac:dyDescent="0.35">
      <c r="A3" s="29">
        <v>46114</v>
      </c>
      <c r="B3" t="str">
        <f t="shared" ref="B3:B31" si="0">TEXT(A3,"TTT")</f>
        <v>Do</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1.5099033134902129E-14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1.9539925233402755E-14</v>
      </c>
      <c r="O7" s="35"/>
      <c r="Q7" s="7"/>
    </row>
    <row r="8" spans="1:17" x14ac:dyDescent="0.35">
      <c r="A8" s="29">
        <v>46119</v>
      </c>
      <c r="B8" t="str">
        <f t="shared" si="0"/>
        <v>Di</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3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35">
      <c r="A10" s="29">
        <v>46121</v>
      </c>
      <c r="B10" t="str">
        <f t="shared" si="0"/>
        <v>Do</v>
      </c>
      <c r="D10" s="24">
        <v>0.54166666666666663</v>
      </c>
      <c r="E10" s="24">
        <v>0.73958333333333337</v>
      </c>
      <c r="G10" s="27">
        <f t="shared" si="1"/>
        <v>4.7500000000000018</v>
      </c>
      <c r="H10" s="27">
        <f ca="1">IF(Q10&lt;&gt;"",Q10,IF(OR(C10="Feiertag",A10&lt;Gesamt!$B$11,A10&gt;Gesamt!$B$13,),0,INDIRECT("N"&amp;WEEKDAY(A10,2)+19)))</f>
        <v>3.5</v>
      </c>
      <c r="I10" s="27">
        <f t="shared" ca="1" si="2"/>
        <v>1.2500000000000018</v>
      </c>
      <c r="J10" s="7" t="s">
        <v>75</v>
      </c>
      <c r="K10" s="39">
        <f>5*2.5</f>
        <v>12.5</v>
      </c>
      <c r="L10" s="39">
        <f>33.5*2*0.5</f>
        <v>33.5</v>
      </c>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73</v>
      </c>
      <c r="K14" s="39"/>
      <c r="L14" s="39"/>
      <c r="M14" s="25"/>
      <c r="O14" s="35"/>
      <c r="Q14" s="7"/>
    </row>
    <row r="15" spans="1:17" x14ac:dyDescent="0.35">
      <c r="A15" s="29">
        <v>46126</v>
      </c>
      <c r="B15" t="str">
        <f t="shared" si="0"/>
        <v>Di</v>
      </c>
      <c r="D15" s="24">
        <v>0.33333333333333331</v>
      </c>
      <c r="E15" s="24">
        <v>0.47916666666666669</v>
      </c>
      <c r="G15" s="27">
        <f t="shared" si="1"/>
        <v>3.5000000000000009</v>
      </c>
      <c r="H15" s="27">
        <f ca="1">IF(Q15&lt;&gt;"",Q15,IF(OR(C15="Feiertag",A15&lt;Gesamt!$B$11,A15&gt;Gesamt!$B$13,),0,INDIRECT("N"&amp;WEEKDAY(A15,2)+19)))</f>
        <v>3.5</v>
      </c>
      <c r="I15" s="27">
        <f t="shared" ca="1" si="2"/>
        <v>8.8817841970012523E-16</v>
      </c>
      <c r="J15" s="7" t="s">
        <v>74</v>
      </c>
      <c r="K15" s="39"/>
      <c r="L15" s="39"/>
      <c r="M15" s="1" t="s">
        <v>58</v>
      </c>
      <c r="N15">
        <f>Gesamt!B5+Gesamt!B7-SUM(Gesamt!G2:G5)</f>
        <v>16</v>
      </c>
      <c r="O15" s="35"/>
      <c r="Q15" s="7"/>
    </row>
    <row r="16" spans="1:17" x14ac:dyDescent="0.35">
      <c r="A16" s="29">
        <v>46127</v>
      </c>
      <c r="B16" t="str">
        <f t="shared" si="0"/>
        <v>Mi</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74</v>
      </c>
      <c r="K16" s="39" t="s">
        <v>77</v>
      </c>
      <c r="L16" s="39"/>
      <c r="O16" s="35"/>
      <c r="Q16" s="7"/>
    </row>
    <row r="17" spans="1:17" x14ac:dyDescent="0.35">
      <c r="A17" s="29">
        <v>46128</v>
      </c>
      <c r="B17" t="str">
        <f t="shared" si="0"/>
        <v>Do</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SUM(G2:G32)</f>
        <v>59.500000000000007</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46132</v>
      </c>
      <c r="B21" t="str">
        <f t="shared" si="0"/>
        <v>Mo</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73</v>
      </c>
      <c r="K21" s="39"/>
      <c r="L21" s="39"/>
      <c r="M21" s="6" t="s">
        <v>44</v>
      </c>
      <c r="N21" s="7">
        <f>Gesamt!C31</f>
        <v>3.5</v>
      </c>
      <c r="O21" s="35"/>
      <c r="Q21" s="7"/>
    </row>
    <row r="22" spans="1:17" x14ac:dyDescent="0.35">
      <c r="A22" s="29">
        <v>46133</v>
      </c>
      <c r="B22" t="str">
        <f t="shared" si="0"/>
        <v>Di</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35">
      <c r="A23" s="29">
        <v>46134</v>
      </c>
      <c r="B23" t="str">
        <f t="shared" si="0"/>
        <v>Mi</v>
      </c>
      <c r="D23" s="24">
        <v>0.33333333333333331</v>
      </c>
      <c r="E23" s="24">
        <v>0.47916666666666669</v>
      </c>
      <c r="G23" s="27">
        <f t="shared" si="1"/>
        <v>3.5000000000000009</v>
      </c>
      <c r="H23" s="27">
        <f ca="1">IF(Q23&lt;&gt;"",Q23,IF(OR(C23="Feiertag",A23&lt;Gesamt!$B$11,A23&gt;Gesamt!$B$13,),0,INDIRECT("N"&amp;WEEKDAY(A23,2)+19)))</f>
        <v>3.5</v>
      </c>
      <c r="I23" s="27">
        <f t="shared" ca="1" si="2"/>
        <v>8.8817841970012523E-16</v>
      </c>
      <c r="J23" s="7" t="s">
        <v>74</v>
      </c>
      <c r="K23" s="39"/>
      <c r="L23" s="39"/>
      <c r="M23" s="6" t="s">
        <v>46</v>
      </c>
      <c r="N23" s="7">
        <f>Gesamt!C33</f>
        <v>3.5</v>
      </c>
      <c r="O23" s="35"/>
      <c r="Q23" s="7"/>
    </row>
    <row r="24" spans="1:17" x14ac:dyDescent="0.35">
      <c r="A24" s="29">
        <v>46135</v>
      </c>
      <c r="B24" t="str">
        <f t="shared" si="0"/>
        <v>Do</v>
      </c>
      <c r="D24" s="24">
        <v>0.33333333333333331</v>
      </c>
      <c r="E24" s="24">
        <v>0.47916666666666669</v>
      </c>
      <c r="G24" s="27">
        <f t="shared" si="1"/>
        <v>3.5000000000000009</v>
      </c>
      <c r="H24" s="27">
        <f ca="1">IF(Q24&lt;&gt;"",Q24,IF(OR(C24="Feiertag",A24&lt;Gesamt!$B$11,A24&gt;Gesamt!$B$13,),0,INDIRECT("N"&amp;WEEKDAY(A24,2)+19)))</f>
        <v>3.5</v>
      </c>
      <c r="I24" s="27">
        <f t="shared" ca="1" si="2"/>
        <v>8.8817841970012523E-16</v>
      </c>
      <c r="J24" s="7" t="s">
        <v>74</v>
      </c>
      <c r="K24" s="39"/>
      <c r="L24" s="39"/>
      <c r="M24" s="6" t="s">
        <v>47</v>
      </c>
      <c r="N24" s="7">
        <f>Gesamt!C34</f>
        <v>0</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46139</v>
      </c>
      <c r="B28" t="str">
        <f t="shared" si="0"/>
        <v>Mo</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73</v>
      </c>
      <c r="K28" s="39"/>
      <c r="L28" s="39"/>
      <c r="O28" s="35"/>
      <c r="Q28" s="7"/>
    </row>
    <row r="29" spans="1:17" x14ac:dyDescent="0.35">
      <c r="A29" s="29">
        <v>46140</v>
      </c>
      <c r="B29" t="str">
        <f t="shared" si="0"/>
        <v>Di</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3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3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35">
      <c r="A32" s="23"/>
      <c r="H32" s="7"/>
      <c r="I32" s="7"/>
      <c r="J32" s="7"/>
      <c r="K32" s="39"/>
      <c r="L32" s="39"/>
    </row>
    <row r="33" spans="10:12" x14ac:dyDescent="0.3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33" sqref="J33"/>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3.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76</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0.33333333333333331</v>
      </c>
      <c r="E5" s="24">
        <v>0.47916666666666669</v>
      </c>
      <c r="G5" s="27">
        <f t="shared" si="1"/>
        <v>3.5000000000000009</v>
      </c>
      <c r="H5" s="27">
        <f ca="1">IF(Q5&lt;&gt;"",Q5,IF(OR(C5="Feiertag",A5&lt;Gesamt!$B$11,A5&gt;Gesamt!$B$13,),0,INDIRECT("N"&amp;WEEKDAY(A5,2)+19)))</f>
        <v>3.5</v>
      </c>
      <c r="I5" s="27">
        <f t="shared" ca="1" si="2"/>
        <v>8.8817841970012523E-16</v>
      </c>
      <c r="J5" s="7" t="s">
        <v>73</v>
      </c>
      <c r="K5" s="39"/>
      <c r="L5" s="39"/>
      <c r="M5" s="1" t="s">
        <v>8</v>
      </c>
      <c r="N5" s="27">
        <f ca="1">SUM(I2:I32)</f>
        <v>1.0658141036401503E-14</v>
      </c>
      <c r="O5" s="35"/>
      <c r="Q5" s="7"/>
    </row>
    <row r="6" spans="1:17" x14ac:dyDescent="0.35">
      <c r="A6" s="29">
        <v>46147</v>
      </c>
      <c r="B6" t="str">
        <f t="shared" si="0"/>
        <v>Di</v>
      </c>
      <c r="D6" s="24">
        <v>0.33333333333333331</v>
      </c>
      <c r="E6" s="24">
        <v>0.47916666666666669</v>
      </c>
      <c r="G6" s="27">
        <f t="shared" si="1"/>
        <v>3.5000000000000009</v>
      </c>
      <c r="H6" s="27">
        <f ca="1">IF(Q6&lt;&gt;"",Q6,IF(OR(C6="Feiertag",A6&lt;Gesamt!$B$11,A6&gt;Gesamt!$B$13,),0,INDIRECT("N"&amp;WEEKDAY(A6,2)+19)))</f>
        <v>3.5</v>
      </c>
      <c r="I6" s="27">
        <f t="shared" ca="1" si="2"/>
        <v>8.8817841970012523E-16</v>
      </c>
      <c r="J6" s="7" t="s">
        <v>74</v>
      </c>
      <c r="K6" s="39"/>
      <c r="L6" s="39"/>
      <c r="M6" s="25"/>
      <c r="O6" s="35"/>
      <c r="Q6" s="7"/>
    </row>
    <row r="7" spans="1:17" x14ac:dyDescent="0.35">
      <c r="A7" s="29">
        <v>46148</v>
      </c>
      <c r="B7" t="str">
        <f t="shared" si="0"/>
        <v>Mi</v>
      </c>
      <c r="D7" s="24">
        <v>0.33333333333333331</v>
      </c>
      <c r="E7" s="24">
        <v>0.47916666666666669</v>
      </c>
      <c r="G7" s="27">
        <f t="shared" si="1"/>
        <v>3.5000000000000009</v>
      </c>
      <c r="H7" s="27">
        <f ca="1">IF(Q7&lt;&gt;"",Q7,IF(OR(C7="Feiertag",A7&lt;Gesamt!$B$11,A7&gt;Gesamt!$B$13,),0,INDIRECT("N"&amp;WEEKDAY(A7,2)+19)))</f>
        <v>3.5</v>
      </c>
      <c r="I7" s="27">
        <f t="shared" ca="1" si="2"/>
        <v>8.8817841970012523E-16</v>
      </c>
      <c r="J7" s="7" t="s">
        <v>74</v>
      </c>
      <c r="K7" s="39"/>
      <c r="L7" s="39"/>
      <c r="M7" s="1" t="s">
        <v>59</v>
      </c>
      <c r="N7" s="27">
        <f ca="1">Gesamt!B9+SUM(Gesamt!E2:E6)-SUM(Gesamt!J2:J6)</f>
        <v>3.0198066269804258E-14</v>
      </c>
      <c r="O7" s="35"/>
      <c r="Q7" s="7"/>
    </row>
    <row r="8" spans="1:17" x14ac:dyDescent="0.35">
      <c r="A8" s="29">
        <v>46149</v>
      </c>
      <c r="B8" t="str">
        <f t="shared" si="0"/>
        <v>Do</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35">
      <c r="A13" s="29">
        <v>46154</v>
      </c>
      <c r="B13" t="str">
        <f t="shared" si="0"/>
        <v>Di</v>
      </c>
      <c r="D13" s="24">
        <v>0.30208333333333331</v>
      </c>
      <c r="E13" s="24">
        <v>0.5</v>
      </c>
      <c r="G13" s="27">
        <f t="shared" si="1"/>
        <v>4.75</v>
      </c>
      <c r="H13" s="27">
        <f ca="1">IF(Q13&lt;&gt;"",Q13,IF(OR(C13="Feiertag",A13&lt;Gesamt!$B$11,A13&gt;Gesamt!$B$13,),0,INDIRECT("N"&amp;WEEKDAY(A13,2)+19)))</f>
        <v>3.5</v>
      </c>
      <c r="I13" s="27">
        <f t="shared" ca="1" si="2"/>
        <v>1.25</v>
      </c>
      <c r="J13" s="7" t="s">
        <v>75</v>
      </c>
      <c r="K13" s="39">
        <f>5*2.5</f>
        <v>12.5</v>
      </c>
      <c r="L13" s="39">
        <f>33.5*2*0.5</f>
        <v>33.5</v>
      </c>
      <c r="M13" s="1" t="s">
        <v>26</v>
      </c>
      <c r="N13">
        <f>COUNTIF(C2:C32, "Urlaub")+COUNTIF(C2:C32,"Urlaub halber Tag")/2</f>
        <v>0</v>
      </c>
      <c r="O13" s="35"/>
      <c r="Q13" s="7"/>
    </row>
    <row r="14" spans="1:17" x14ac:dyDescent="0.35">
      <c r="A14" s="29">
        <v>46155</v>
      </c>
      <c r="B14" t="str">
        <f t="shared" si="0"/>
        <v>Mi</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74</v>
      </c>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49.000000000000007</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73</v>
      </c>
      <c r="K19" s="39"/>
      <c r="L19" s="39"/>
      <c r="M19" s="13" t="s">
        <v>6</v>
      </c>
      <c r="O19" s="35"/>
      <c r="Q19" s="7"/>
    </row>
    <row r="20" spans="1:17" x14ac:dyDescent="0.3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3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35">
      <c r="A22" s="29">
        <v>46163</v>
      </c>
      <c r="B22" t="str">
        <f t="shared" si="0"/>
        <v>Do</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74</v>
      </c>
      <c r="K27" s="39"/>
      <c r="L27" s="39"/>
      <c r="M27" s="13" t="s">
        <v>54</v>
      </c>
      <c r="N27" s="27">
        <f>SUM(N20:N26)</f>
        <v>14</v>
      </c>
      <c r="O27" s="35"/>
      <c r="Q27" s="7"/>
    </row>
    <row r="28" spans="1:17" x14ac:dyDescent="0.35">
      <c r="A28" s="29">
        <v>46169</v>
      </c>
      <c r="B28" t="str">
        <f t="shared" si="0"/>
        <v>Mi</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74</v>
      </c>
      <c r="K28" s="39"/>
      <c r="L28" s="39"/>
      <c r="O28" s="35"/>
      <c r="Q28" s="7"/>
    </row>
    <row r="29" spans="1:17" x14ac:dyDescent="0.35">
      <c r="A29" s="29">
        <v>46170</v>
      </c>
      <c r="B29" t="str">
        <f t="shared" si="0"/>
        <v>Do</v>
      </c>
      <c r="D29" s="24">
        <v>0.33333333333333331</v>
      </c>
      <c r="E29" s="24">
        <v>0.42708333333333331</v>
      </c>
      <c r="G29" s="27">
        <f t="shared" si="1"/>
        <v>2.25</v>
      </c>
      <c r="H29" s="27">
        <f ca="1">IF(Q29&lt;&gt;"",Q29,IF(OR(C29="Feiertag",A29&lt;Gesamt!$B$11,A29&gt;Gesamt!$B$13,),0,INDIRECT("N"&amp;WEEKDAY(A29,2)+19)))</f>
        <v>3.5</v>
      </c>
      <c r="I29" s="27">
        <f t="shared" ca="1" si="2"/>
        <v>-1.25</v>
      </c>
      <c r="J29" s="7" t="s">
        <v>74</v>
      </c>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45" priority="17">
      <formula>$C26="Feiertag"</formula>
    </cfRule>
    <cfRule type="expression" dxfId="44" priority="18">
      <formula>WEEKDAY($A26,2)&gt;=6</formula>
    </cfRule>
  </conditionalFormatting>
  <conditionalFormatting sqref="A2:J25">
    <cfRule type="expression" dxfId="43" priority="1">
      <formula>$C2="Feiertag"</formula>
    </cfRule>
    <cfRule type="expression" dxfId="42" priority="2">
      <formula>WEEKDAY($A2,2)&gt;=6</formula>
    </cfRule>
  </conditionalFormatting>
  <conditionalFormatting sqref="J26:J29">
    <cfRule type="expression" dxfId="41" priority="3">
      <formula>$C26="Feiertag"</formula>
    </cfRule>
    <cfRule type="expression" dxfId="40"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J31" activeCellId="8" sqref="J10:J13 J3 J4 J6 J17 J18 J19 J20 J31"/>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73</v>
      </c>
      <c r="K2" s="39"/>
      <c r="L2" s="39"/>
      <c r="M2" s="25"/>
      <c r="O2" s="35"/>
      <c r="Q2" s="7"/>
    </row>
    <row r="3" spans="1:17" x14ac:dyDescent="0.35">
      <c r="A3" s="29">
        <v>46175</v>
      </c>
      <c r="B3" t="str">
        <f t="shared" ref="B3:B31" si="0">TEXT(A3,"TTT")</f>
        <v>Di</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35">
      <c r="A4" s="29">
        <v>46176</v>
      </c>
      <c r="B4" t="str">
        <f t="shared" si="0"/>
        <v>Mi</v>
      </c>
      <c r="D4" s="24">
        <v>0.33333333333333331</v>
      </c>
      <c r="E4" s="24">
        <v>0.47916666666666669</v>
      </c>
      <c r="G4" s="27">
        <f t="shared" si="1"/>
        <v>3.5000000000000009</v>
      </c>
      <c r="H4" s="27">
        <f ca="1">IF(Q4&lt;&gt;"",Q4,IF(OR(C4="Feiertag",A4&lt;Gesamt!$B$11,A4&gt;Gesamt!$B$13,),0,INDIRECT("N"&amp;WEEKDAY(A4,2)+19)))</f>
        <v>3.5</v>
      </c>
      <c r="I4" s="27">
        <f t="shared" ca="1" si="2"/>
        <v>8.8817841970012523E-16</v>
      </c>
      <c r="J4" s="7" t="s">
        <v>74</v>
      </c>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1.1546319456101628E-14</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t="s">
        <v>74</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4.1744385725905886E-14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73</v>
      </c>
      <c r="K9" s="39"/>
      <c r="L9" s="39"/>
      <c r="M9" s="1" t="s">
        <v>25</v>
      </c>
      <c r="N9">
        <f>COUNTIF(C2:C32,"krank")</f>
        <v>0</v>
      </c>
      <c r="O9" s="35"/>
      <c r="Q9" s="7"/>
    </row>
    <row r="10" spans="1:17" x14ac:dyDescent="0.35">
      <c r="A10" s="29">
        <v>46182</v>
      </c>
      <c r="B10" t="str">
        <f t="shared" si="0"/>
        <v>Di</v>
      </c>
      <c r="D10" s="24">
        <v>0.33333333333333331</v>
      </c>
      <c r="E10" s="24">
        <v>0.47916666666666669</v>
      </c>
      <c r="G10" s="27">
        <f t="shared" si="1"/>
        <v>3.5000000000000009</v>
      </c>
      <c r="H10" s="27">
        <f ca="1">IF(Q10&lt;&gt;"",Q10,IF(OR(C10="Feiertag",A10&lt;Gesamt!$B$11,A10&gt;Gesamt!$B$13,),0,INDIRECT("N"&amp;WEEKDAY(A10,2)+19)))</f>
        <v>3.5</v>
      </c>
      <c r="I10" s="27">
        <f t="shared" ca="1" si="2"/>
        <v>8.8817841970012523E-16</v>
      </c>
      <c r="J10" s="7" t="s">
        <v>74</v>
      </c>
      <c r="K10" s="39"/>
      <c r="L10" s="39"/>
      <c r="M10" s="25"/>
      <c r="O10" s="35"/>
      <c r="Q10" s="7"/>
    </row>
    <row r="11" spans="1:17" x14ac:dyDescent="0.35">
      <c r="A11" s="29">
        <v>46183</v>
      </c>
      <c r="B11" t="str">
        <f t="shared" si="0"/>
        <v>Mi</v>
      </c>
      <c r="D11" s="24">
        <v>0.33333333333333331</v>
      </c>
      <c r="E11" s="24">
        <v>0.47916666666666669</v>
      </c>
      <c r="G11" s="27">
        <f t="shared" si="1"/>
        <v>3.5000000000000009</v>
      </c>
      <c r="H11" s="27">
        <f ca="1">IF(Q11&lt;&gt;"",Q11,IF(OR(C11="Feiertag",A11&lt;Gesamt!$B$11,A11&gt;Gesamt!$B$13,),0,INDIRECT("N"&amp;WEEKDAY(A11,2)+19)))</f>
        <v>3.5</v>
      </c>
      <c r="I11" s="27">
        <f t="shared" ca="1" si="2"/>
        <v>8.8817841970012523E-16</v>
      </c>
      <c r="J11" s="7" t="s">
        <v>74</v>
      </c>
      <c r="K11" s="39"/>
      <c r="L11" s="39"/>
      <c r="M11" s="1" t="s">
        <v>57</v>
      </c>
      <c r="N11" s="28">
        <f>SUM(Gesamt!F2:F7)</f>
        <v>0</v>
      </c>
      <c r="O11" s="35"/>
      <c r="Q11" s="7"/>
    </row>
    <row r="12" spans="1:17" x14ac:dyDescent="0.35">
      <c r="A12" s="29">
        <v>46184</v>
      </c>
      <c r="B12" t="str">
        <f t="shared" si="0"/>
        <v>Do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4</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35">
      <c r="A16" s="29">
        <v>46188</v>
      </c>
      <c r="B16" t="str">
        <f t="shared" si="0"/>
        <v>Mo</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73</v>
      </c>
      <c r="K16" s="39"/>
      <c r="L16" s="39"/>
      <c r="O16" s="35"/>
      <c r="Q16" s="7"/>
    </row>
    <row r="17" spans="1:17" x14ac:dyDescent="0.35">
      <c r="A17" s="29">
        <v>46189</v>
      </c>
      <c r="B17" t="str">
        <f t="shared" si="0"/>
        <v>Di</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 ca="1">SUM(G2:G32)</f>
        <v>59.500000000000007</v>
      </c>
      <c r="O17" s="35"/>
      <c r="Q17" s="7"/>
    </row>
    <row r="18" spans="1:17" x14ac:dyDescent="0.35">
      <c r="A18" s="29">
        <v>46190</v>
      </c>
      <c r="B18" t="str">
        <f t="shared" si="0"/>
        <v>Mi</v>
      </c>
      <c r="D18" s="24">
        <v>0.33333333333333331</v>
      </c>
      <c r="E18" s="24">
        <v>0.47916666666666669</v>
      </c>
      <c r="G18" s="27">
        <f t="shared" si="1"/>
        <v>3.5000000000000009</v>
      </c>
      <c r="H18" s="27">
        <f ca="1">IF(Q18&lt;&gt;"",Q18,IF(OR(C18="Feiertag",A18&lt;Gesamt!$B$11,A18&gt;Gesamt!$B$13,),0,INDIRECT("N"&amp;WEEKDAY(A18,2)+19)))</f>
        <v>3.5</v>
      </c>
      <c r="I18" s="27">
        <f t="shared" ca="1" si="2"/>
        <v>8.8817841970012523E-16</v>
      </c>
      <c r="J18" s="7" t="s">
        <v>74</v>
      </c>
      <c r="K18" s="39"/>
      <c r="L18" s="39"/>
      <c r="O18" s="35"/>
      <c r="Q18" s="7"/>
    </row>
    <row r="19" spans="1:17" x14ac:dyDescent="0.35">
      <c r="A19" s="29">
        <v>46191</v>
      </c>
      <c r="B19" t="str">
        <f t="shared" si="0"/>
        <v>Do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74</v>
      </c>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t="s">
        <v>74</v>
      </c>
      <c r="K20" s="39"/>
      <c r="L20" s="39"/>
      <c r="M20" s="6" t="s">
        <v>43</v>
      </c>
      <c r="N20" s="7">
        <f>Gesamt!C30</f>
        <v>3.5</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73</v>
      </c>
      <c r="K30" s="39"/>
      <c r="L30" s="39"/>
      <c r="O30" s="35"/>
      <c r="Q30" s="7"/>
    </row>
    <row r="31" spans="1:17" x14ac:dyDescent="0.35">
      <c r="A31" s="29">
        <v>46203</v>
      </c>
      <c r="B31" t="str">
        <f t="shared" si="0"/>
        <v>Di</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74</v>
      </c>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J5 A14:J15 A9:C12 F9:I12 A2:C4 F2:I4 A21:J22 A16:C19 F16:I19 A27:J29 A23:C26 F23:J26 A30:C31 F30:I31 A20:I20 A13:I13 A7:J8 A6:I6">
    <cfRule type="expression" dxfId="39" priority="27">
      <formula>$C2="Feiertag"</formula>
    </cfRule>
    <cfRule type="expression" dxfId="38" priority="30">
      <formula>WEEKDAY($A2,2)&gt;=6</formula>
    </cfRule>
  </conditionalFormatting>
  <conditionalFormatting sqref="D9:E12">
    <cfRule type="expression" dxfId="25" priority="25">
      <formula>$C9="Feiertag"</formula>
    </cfRule>
    <cfRule type="expression" dxfId="24" priority="26">
      <formula>WEEKDAY($A9,2)&gt;=6</formula>
    </cfRule>
  </conditionalFormatting>
  <conditionalFormatting sqref="D2:E4">
    <cfRule type="expression" dxfId="23" priority="23">
      <formula>$C2="Feiertag"</formula>
    </cfRule>
    <cfRule type="expression" dxfId="22" priority="24">
      <formula>WEEKDAY($A2,2)&gt;=6</formula>
    </cfRule>
  </conditionalFormatting>
  <conditionalFormatting sqref="D16:E19">
    <cfRule type="expression" dxfId="21" priority="21">
      <formula>$C16="Feiertag"</formula>
    </cfRule>
    <cfRule type="expression" dxfId="20" priority="22">
      <formula>WEEKDAY($A16,2)&gt;=6</formula>
    </cfRule>
  </conditionalFormatting>
  <conditionalFormatting sqref="D23:E26">
    <cfRule type="expression" dxfId="19" priority="19">
      <formula>$C23="Feiertag"</formula>
    </cfRule>
    <cfRule type="expression" dxfId="18" priority="20">
      <formula>WEEKDAY($A23,2)&gt;=6</formula>
    </cfRule>
  </conditionalFormatting>
  <conditionalFormatting sqref="D30:E31">
    <cfRule type="expression" dxfId="17" priority="17">
      <formula>$C30="Feiertag"</formula>
    </cfRule>
    <cfRule type="expression" dxfId="16" priority="18">
      <formula>WEEKDAY($A30,2)&gt;=6</formula>
    </cfRule>
  </conditionalFormatting>
  <conditionalFormatting sqref="J9:J12">
    <cfRule type="expression" dxfId="15" priority="15">
      <formula>$C9="Feiertag"</formula>
    </cfRule>
    <cfRule type="expression" dxfId="14" priority="16">
      <formula>WEEKDAY($A9,2)&gt;=6</formula>
    </cfRule>
  </conditionalFormatting>
  <conditionalFormatting sqref="J16:J20">
    <cfRule type="expression" dxfId="13" priority="13">
      <formula>$C16="Feiertag"</formula>
    </cfRule>
    <cfRule type="expression" dxfId="12" priority="14">
      <formula>WEEKDAY($A16,2)&gt;=6</formula>
    </cfRule>
  </conditionalFormatting>
  <conditionalFormatting sqref="J31">
    <cfRule type="expression" dxfId="11" priority="11">
      <formula>$C31="Feiertag"</formula>
    </cfRule>
    <cfRule type="expression" dxfId="10" priority="12">
      <formula>WEEKDAY($A31,2)&gt;=6</formula>
    </cfRule>
  </conditionalFormatting>
  <conditionalFormatting sqref="J3:J4">
    <cfRule type="expression" dxfId="9" priority="9">
      <formula>$C3="Feiertag"</formula>
    </cfRule>
    <cfRule type="expression" dxfId="8" priority="10">
      <formula>WEEKDAY($A3,2)&gt;=6</formula>
    </cfRule>
  </conditionalFormatting>
  <conditionalFormatting sqref="J13">
    <cfRule type="expression" dxfId="7" priority="7">
      <formula>$C13="Feiertag"</formula>
    </cfRule>
    <cfRule type="expression" dxfId="6" priority="8">
      <formula>WEEKDAY($A13,2)&gt;=6</formula>
    </cfRule>
  </conditionalFormatting>
  <conditionalFormatting sqref="J6">
    <cfRule type="expression" dxfId="5" priority="5">
      <formula>$C6="Feiertag"</formula>
    </cfRule>
    <cfRule type="expression" dxfId="4" priority="6">
      <formula>WEEKDAY($A6,2)&gt;=6</formula>
    </cfRule>
  </conditionalFormatting>
  <conditionalFormatting sqref="J2">
    <cfRule type="expression" dxfId="3" priority="3">
      <formula>$C2="Feiertag"</formula>
    </cfRule>
    <cfRule type="expression" dxfId="2" priority="4">
      <formula>WEEKDAY($A2,2)&gt;=6</formula>
    </cfRule>
  </conditionalFormatting>
  <conditionalFormatting sqref="J30">
    <cfRule type="expression" dxfId="1" priority="1">
      <formula>$C30="Feiertag"</formula>
    </cfRule>
    <cfRule type="expression" dxfId="0" priority="2">
      <formula>WEEKDAY($A30,2)&gt;=6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3.5</v>
      </c>
      <c r="I7" s="27">
        <f t="shared" si="2"/>
        <v>0</v>
      </c>
      <c r="J7" s="7"/>
      <c r="K7" s="39"/>
      <c r="L7" s="39"/>
      <c r="M7" s="1" t="s">
        <v>59</v>
      </c>
      <c r="N7" s="27">
        <f ca="1">Gesamt!B9+SUM(Gesamt!E2:E8)-SUM(Gesamt!J2:J8)</f>
        <v>4.1744385725905886E-14</v>
      </c>
      <c r="O7" s="35"/>
      <c r="Q7" s="7"/>
    </row>
    <row r="8" spans="1:17" x14ac:dyDescent="0.3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12</v>
      </c>
      <c r="O15" s="35"/>
      <c r="Q15" s="7"/>
    </row>
    <row r="16" spans="1:17" x14ac:dyDescent="0.3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3.5</v>
      </c>
      <c r="I7" s="27">
        <f t="shared" si="2"/>
        <v>0</v>
      </c>
      <c r="J7" s="7"/>
      <c r="K7" s="39"/>
      <c r="L7" s="39"/>
      <c r="M7" s="1" t="s">
        <v>59</v>
      </c>
      <c r="N7" s="27">
        <f ca="1">Gesamt!B9+SUM(Gesamt!E2:E9)-SUM(Gesamt!J2:J9)</f>
        <v>4.1744385725905886E-14</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12</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4.1744385725905886E-14</v>
      </c>
      <c r="O7" s="35"/>
      <c r="Q7" s="7"/>
    </row>
    <row r="8" spans="1:17" x14ac:dyDescent="0.3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12</v>
      </c>
      <c r="O15" s="35"/>
      <c r="Q15" s="7"/>
    </row>
    <row r="16" spans="1:17" x14ac:dyDescent="0.3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3.5</v>
      </c>
      <c r="I7" s="27">
        <f t="shared" si="2"/>
        <v>0</v>
      </c>
      <c r="J7" s="7"/>
      <c r="K7" s="39"/>
      <c r="L7" s="39"/>
      <c r="M7" s="1" t="s">
        <v>59</v>
      </c>
      <c r="N7" s="27">
        <f ca="1">Gesamt!B9+SUM(Gesamt!E2:E11)-SUM(Gesamt!J2:J11)</f>
        <v>4.1744385725905886E-14</v>
      </c>
      <c r="O7" s="35"/>
      <c r="Q7" s="7"/>
    </row>
    <row r="8" spans="1:17" x14ac:dyDescent="0.3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12</v>
      </c>
      <c r="O15" s="35"/>
      <c r="Q15" s="7"/>
    </row>
    <row r="16" spans="1:17" x14ac:dyDescent="0.3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4.1744385725905886E-14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3" sqref="C23"/>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4.1744385725905886E-14</v>
      </c>
      <c r="O7" s="35"/>
      <c r="Q7" s="7"/>
    </row>
    <row r="8" spans="1:17" x14ac:dyDescent="0.3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12</v>
      </c>
      <c r="O15" s="35"/>
      <c r="Q15" s="7"/>
    </row>
    <row r="16" spans="1:17" x14ac:dyDescent="0.3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4.4408920985006262E-15</v>
      </c>
      <c r="F4" s="8">
        <f>März!N9</f>
        <v>0</v>
      </c>
      <c r="G4" s="2">
        <f>März!N13</f>
        <v>0</v>
      </c>
      <c r="H4" s="7">
        <f>März!N17</f>
        <v>17.500000000000004</v>
      </c>
      <c r="I4" s="7"/>
      <c r="J4" s="7">
        <v>0</v>
      </c>
      <c r="Z4" s="2" t="b">
        <v>1</v>
      </c>
    </row>
    <row r="5" spans="1:26" x14ac:dyDescent="0.35">
      <c r="A5" s="1" t="s">
        <v>28</v>
      </c>
      <c r="B5" s="2">
        <v>16</v>
      </c>
      <c r="D5" s="6" t="s">
        <v>12</v>
      </c>
      <c r="E5" s="7">
        <f ca="1">April!N5</f>
        <v>1.5099033134902129E-14</v>
      </c>
      <c r="F5" s="8">
        <f>April!N9</f>
        <v>0</v>
      </c>
      <c r="G5" s="2">
        <f>April!N13</f>
        <v>0</v>
      </c>
      <c r="H5" s="7">
        <f>April!N17</f>
        <v>59.500000000000007</v>
      </c>
      <c r="I5" s="7"/>
      <c r="J5" s="7">
        <v>0</v>
      </c>
      <c r="Z5" s="2" t="b">
        <v>0</v>
      </c>
    </row>
    <row r="6" spans="1:26" x14ac:dyDescent="0.35">
      <c r="D6" s="6" t="s">
        <v>13</v>
      </c>
      <c r="E6" s="7">
        <f ca="1">Mai!N5</f>
        <v>1.0658141036401503E-14</v>
      </c>
      <c r="F6" s="8">
        <f>Mai!N9</f>
        <v>0</v>
      </c>
      <c r="G6" s="2">
        <f>Mai!N13</f>
        <v>0</v>
      </c>
      <c r="H6" s="7">
        <f>Mai!N17</f>
        <v>49.000000000000007</v>
      </c>
      <c r="I6" s="7"/>
      <c r="J6" s="7">
        <v>0</v>
      </c>
      <c r="Z6" s="2" t="b">
        <v>0</v>
      </c>
    </row>
    <row r="7" spans="1:26" x14ac:dyDescent="0.35">
      <c r="A7" s="1" t="s">
        <v>30</v>
      </c>
      <c r="B7" s="2">
        <v>0</v>
      </c>
      <c r="D7" s="6" t="s">
        <v>14</v>
      </c>
      <c r="E7" s="7">
        <f ca="1">Juni!N5</f>
        <v>1.1546319456101628E-14</v>
      </c>
      <c r="F7" s="8">
        <f>Juni!N9</f>
        <v>0</v>
      </c>
      <c r="G7" s="2">
        <f>Juni!N13</f>
        <v>4</v>
      </c>
      <c r="H7" s="7">
        <f ca="1">Juni!N17</f>
        <v>59.500000000000007</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46105</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14</v>
      </c>
      <c r="D15" s="9" t="s">
        <v>23</v>
      </c>
      <c r="E15" s="7">
        <f ca="1">SUM(E2:E13)</f>
        <v>4.1744385725905886E-14</v>
      </c>
      <c r="F15" s="8">
        <f>SUM(F2:F13)</f>
        <v>0</v>
      </c>
      <c r="G15" s="2">
        <f>SUM(G2:G13)</f>
        <v>4</v>
      </c>
      <c r="H15" s="7">
        <f ca="1">SUM(H2:H13)</f>
        <v>185.50000000000003</v>
      </c>
      <c r="I15" s="7"/>
      <c r="J15" s="7">
        <f>SUM(J2:J13)</f>
        <v>0</v>
      </c>
    </row>
    <row r="16" spans="1:26" x14ac:dyDescent="0.35">
      <c r="A16" s="6" t="s">
        <v>9</v>
      </c>
      <c r="B16" s="7">
        <f>Januar!N27</f>
        <v>14</v>
      </c>
    </row>
    <row r="17" spans="1:7" x14ac:dyDescent="0.35">
      <c r="A17" s="6" t="s">
        <v>10</v>
      </c>
      <c r="B17" s="7">
        <f>Februar!N27</f>
        <v>14</v>
      </c>
      <c r="D17" s="4" t="s">
        <v>39</v>
      </c>
      <c r="E17" s="7">
        <f ca="1">SUM(E2:E13)+B9-J15</f>
        <v>4.1744385725905886E-14</v>
      </c>
    </row>
    <row r="18" spans="1:7" x14ac:dyDescent="0.35">
      <c r="A18" s="6" t="s">
        <v>11</v>
      </c>
      <c r="B18" s="7">
        <f>März!N27</f>
        <v>14</v>
      </c>
      <c r="D18" s="9" t="s">
        <v>40</v>
      </c>
      <c r="G18" s="2">
        <f>B5+B7-G15</f>
        <v>12</v>
      </c>
    </row>
    <row r="19" spans="1:7" x14ac:dyDescent="0.35">
      <c r="A19" s="6" t="s">
        <v>12</v>
      </c>
      <c r="B19" s="7">
        <f>April!N27</f>
        <v>14</v>
      </c>
    </row>
    <row r="20" spans="1:7" x14ac:dyDescent="0.35">
      <c r="A20" s="6" t="s">
        <v>13</v>
      </c>
      <c r="B20" s="7">
        <f>Mai!N27</f>
        <v>14</v>
      </c>
    </row>
    <row r="21" spans="1:7" x14ac:dyDescent="0.35">
      <c r="A21" s="6" t="s">
        <v>14</v>
      </c>
      <c r="B21" s="7">
        <f>Juni!N27</f>
        <v>14</v>
      </c>
    </row>
    <row r="22" spans="1:7" x14ac:dyDescent="0.35">
      <c r="A22" s="6" t="s">
        <v>15</v>
      </c>
      <c r="B22" s="7">
        <f>Juli!N27</f>
        <v>14</v>
      </c>
    </row>
    <row r="23" spans="1:7" x14ac:dyDescent="0.35">
      <c r="A23" s="6" t="s">
        <v>16</v>
      </c>
      <c r="B23" s="7">
        <f>August!N27</f>
        <v>14</v>
      </c>
    </row>
    <row r="24" spans="1:7" x14ac:dyDescent="0.35">
      <c r="A24" s="6" t="s">
        <v>17</v>
      </c>
      <c r="B24" s="7">
        <f>September!N27</f>
        <v>14</v>
      </c>
    </row>
    <row r="25" spans="1:7" x14ac:dyDescent="0.35">
      <c r="A25" s="6" t="s">
        <v>18</v>
      </c>
      <c r="B25" s="7">
        <f>Oktober!N27</f>
        <v>14</v>
      </c>
    </row>
    <row r="26" spans="1:7" x14ac:dyDescent="0.35">
      <c r="A26" s="6" t="s">
        <v>19</v>
      </c>
      <c r="B26" s="7">
        <f>November!N27</f>
        <v>14</v>
      </c>
    </row>
    <row r="27" spans="1:7" x14ac:dyDescent="0.35">
      <c r="A27" s="6" t="s">
        <v>20</v>
      </c>
      <c r="B27" s="7">
        <f>Dezember!N27</f>
        <v>14</v>
      </c>
    </row>
    <row r="29" spans="1:7" x14ac:dyDescent="0.35">
      <c r="A29" s="3" t="s">
        <v>42</v>
      </c>
      <c r="C29" s="3" t="s">
        <v>6</v>
      </c>
    </row>
    <row r="30" spans="1:7" x14ac:dyDescent="0.35">
      <c r="A30" s="6" t="s">
        <v>43</v>
      </c>
      <c r="C30" s="7">
        <v>3.5</v>
      </c>
    </row>
    <row r="31" spans="1:7" x14ac:dyDescent="0.35">
      <c r="A31" s="6" t="s">
        <v>44</v>
      </c>
      <c r="C31" s="7">
        <v>3.5</v>
      </c>
    </row>
    <row r="32" spans="1:7" x14ac:dyDescent="0.35">
      <c r="A32" s="6" t="s">
        <v>45</v>
      </c>
      <c r="C32" s="7">
        <v>3.5</v>
      </c>
    </row>
    <row r="33" spans="1:3" x14ac:dyDescent="0.35">
      <c r="A33" s="6" t="s">
        <v>46</v>
      </c>
      <c r="C33" s="7">
        <v>3.5</v>
      </c>
    </row>
    <row r="34" spans="1:3" x14ac:dyDescent="0.35">
      <c r="A34" s="6" t="s">
        <v>47</v>
      </c>
      <c r="C34" s="7">
        <v>0</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4</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2026-06-30T09:21:21Z</dcterms:modified>
</cp:coreProperties>
</file>