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660949E9-5CE8-4A2F-9028-BEC68DA994FF}"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9"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5" i="5"/>
  <c r="I17" i="5"/>
  <c r="I18" i="5"/>
  <c r="I24" i="5"/>
  <c r="I25" i="5"/>
  <c r="I26" i="5"/>
  <c r="I31" i="5"/>
  <c r="I32" i="5"/>
  <c r="I2" i="5"/>
  <c r="I5" i="4"/>
  <c r="I6" i="4"/>
  <c r="I12" i="4"/>
  <c r="I13" i="4"/>
  <c r="I19" i="4"/>
  <c r="I20" i="4"/>
  <c r="I26" i="4"/>
  <c r="I27" i="4"/>
  <c r="I8" i="1"/>
  <c r="I9" i="1"/>
  <c r="I15" i="1"/>
  <c r="I16" i="1"/>
  <c r="I22" i="1"/>
  <c r="I23"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4" i="3"/>
  <c r="H11" i="3"/>
  <c r="H9" i="3"/>
  <c r="H8" i="3"/>
  <c r="H7" i="3"/>
  <c r="H2" i="3"/>
  <c r="H10" i="3"/>
  <c r="H6" i="3"/>
  <c r="H25" i="3"/>
  <c r="H18" i="3"/>
  <c r="H29" i="3"/>
  <c r="H13" i="3"/>
  <c r="H27" i="3"/>
  <c r="H22" i="3"/>
  <c r="H31" i="3"/>
  <c r="H30" i="3"/>
  <c r="H32" i="3"/>
  <c r="H21" i="3"/>
  <c r="H15" i="3"/>
  <c r="H28" i="3"/>
  <c r="H20" i="3"/>
  <c r="H17" i="3"/>
  <c r="H16" i="3"/>
  <c r="H24" i="3"/>
  <c r="H14" i="3"/>
  <c r="H23"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7" i="4"/>
  <c r="H15" i="5"/>
  <c r="H9" i="12"/>
  <c r="H27" i="10"/>
  <c r="H2" i="5"/>
  <c r="H26" i="12"/>
  <c r="H26" i="5"/>
  <c r="H5" i="6"/>
  <c r="I7" i="4" l="1"/>
  <c r="I29"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H20" i="7"/>
  <c r="H29" i="12"/>
  <c r="H2" i="7"/>
  <c r="H7" i="9"/>
  <c r="H7" i="11"/>
  <c r="H30" i="12"/>
  <c r="H30" i="7"/>
  <c r="H6" i="9"/>
  <c r="H14" i="4"/>
  <c r="H7" i="6"/>
  <c r="H21" i="12"/>
  <c r="H14" i="12"/>
  <c r="H4" i="7"/>
  <c r="H19" i="5"/>
  <c r="H24" i="2"/>
  <c r="H29" i="5"/>
  <c r="H30" i="4"/>
  <c r="H22" i="10"/>
  <c r="H8" i="9"/>
  <c r="H24" i="8"/>
  <c r="H22" i="8"/>
  <c r="H13" i="5"/>
  <c r="H17" i="8"/>
  <c r="H21" i="2"/>
  <c r="H15" i="1"/>
  <c r="H8" i="1"/>
  <c r="H2" i="9"/>
  <c r="H23" i="10"/>
  <c r="H19" i="4"/>
  <c r="H17" i="7"/>
  <c r="H16" i="1"/>
  <c r="H8" i="7"/>
  <c r="H24" i="6"/>
  <c r="H22" i="4"/>
  <c r="H11" i="8"/>
  <c r="H4" i="9"/>
  <c r="H22" i="12"/>
  <c r="H24" i="10"/>
  <c r="H7" i="5"/>
  <c r="H9" i="8"/>
  <c r="H9" i="7"/>
  <c r="H22" i="2"/>
  <c r="H31" i="12"/>
  <c r="H20" i="9"/>
  <c r="H5" i="7"/>
  <c r="H18" i="12"/>
  <c r="H32" i="10"/>
  <c r="H7" i="8"/>
  <c r="H24" i="12"/>
  <c r="H12" i="5"/>
  <c r="H18" i="6"/>
  <c r="H14" i="5"/>
  <c r="H15" i="9"/>
  <c r="H15" i="8"/>
  <c r="H6" i="2"/>
  <c r="H4" i="12"/>
  <c r="H18" i="4"/>
  <c r="H4" i="1"/>
  <c r="H29" i="11"/>
  <c r="H8" i="11"/>
  <c r="H16" i="10"/>
  <c r="H2" i="12"/>
  <c r="H4" i="5"/>
  <c r="H25" i="11"/>
  <c r="H17" i="1"/>
  <c r="H6" i="12"/>
  <c r="H7" i="12"/>
  <c r="H25" i="12"/>
  <c r="H24" i="9"/>
  <c r="H15" i="10"/>
  <c r="H15" i="11"/>
  <c r="H31" i="1"/>
  <c r="H11" i="6"/>
  <c r="H32" i="7"/>
  <c r="H18" i="10"/>
  <c r="H4" i="4"/>
  <c r="H13" i="11"/>
  <c r="H27" i="4"/>
  <c r="H12" i="6"/>
  <c r="H9" i="2"/>
  <c r="H8" i="6"/>
  <c r="H14" i="1"/>
  <c r="H19" i="3"/>
  <c r="H16" i="11"/>
  <c r="H15" i="6"/>
  <c r="H22" i="6"/>
  <c r="H23" i="12"/>
  <c r="H28" i="11"/>
  <c r="H28" i="12"/>
  <c r="H7" i="1"/>
  <c r="H32" i="12"/>
  <c r="H17" i="2"/>
  <c r="H14" i="7"/>
  <c r="H16" i="4"/>
  <c r="H14" i="2"/>
  <c r="H13" i="12"/>
  <c r="H31" i="6"/>
  <c r="H7" i="10"/>
  <c r="H14" i="8"/>
  <c r="H4" i="6"/>
  <c r="H22" i="7"/>
  <c r="H14" i="10"/>
  <c r="H15" i="7"/>
  <c r="H16" i="2"/>
  <c r="H12" i="10"/>
  <c r="H8" i="4"/>
  <c r="H28" i="7"/>
  <c r="H6" i="11"/>
  <c r="H29" i="2"/>
  <c r="H31" i="9"/>
  <c r="H11" i="5"/>
  <c r="H21" i="8"/>
  <c r="H26" i="1"/>
  <c r="H10" i="2"/>
  <c r="H17" i="6"/>
  <c r="H21" i="1"/>
  <c r="H24" i="11"/>
  <c r="H3" i="6"/>
  <c r="H27" i="6"/>
  <c r="H11" i="4"/>
  <c r="H5" i="5"/>
  <c r="H20" i="10"/>
  <c r="H18" i="7"/>
  <c r="H27" i="11"/>
  <c r="H22" i="5"/>
  <c r="H32" i="1"/>
  <c r="H19" i="10"/>
  <c r="H22" i="11"/>
  <c r="H18" i="8"/>
  <c r="H20" i="12"/>
  <c r="H30" i="10"/>
  <c r="H6" i="4"/>
  <c r="H24" i="1"/>
  <c r="H5" i="2"/>
  <c r="H8" i="5"/>
  <c r="H25" i="10"/>
  <c r="H17" i="9"/>
  <c r="H25" i="8"/>
  <c r="H29" i="10"/>
  <c r="H2" i="1"/>
  <c r="H23" i="9"/>
  <c r="H3" i="8"/>
  <c r="H17" i="4"/>
  <c r="H21" i="10"/>
  <c r="H25" i="5"/>
  <c r="H25" i="9"/>
  <c r="H19" i="2"/>
  <c r="H6" i="7"/>
  <c r="H28" i="6"/>
  <c r="H2" i="4"/>
  <c r="H15" i="12"/>
  <c r="H25" i="2"/>
  <c r="H4" i="11"/>
  <c r="H6" i="8"/>
  <c r="H19" i="1"/>
  <c r="H26" i="11"/>
  <c r="H19" i="12"/>
  <c r="H20" i="5"/>
  <c r="H8" i="8"/>
  <c r="H16" i="9"/>
  <c r="H24" i="4"/>
  <c r="H20" i="4"/>
  <c r="H2" i="2"/>
  <c r="H15" i="2"/>
  <c r="H28" i="8"/>
  <c r="H18" i="1"/>
  <c r="H3" i="10"/>
  <c r="H13" i="8"/>
  <c r="H26" i="10"/>
  <c r="H27" i="12"/>
  <c r="H20" i="1"/>
  <c r="H29" i="7"/>
  <c r="H23" i="8"/>
  <c r="H3" i="12"/>
  <c r="H14" i="9"/>
  <c r="H21" i="9"/>
  <c r="H4" i="8"/>
  <c r="H25" i="7"/>
  <c r="H24" i="5"/>
  <c r="H18" i="5"/>
  <c r="H10" i="10"/>
  <c r="H23" i="4"/>
  <c r="H7" i="2"/>
  <c r="H23" i="2"/>
  <c r="H13" i="9"/>
  <c r="H18" i="11"/>
  <c r="H16" i="12"/>
  <c r="H9" i="4"/>
  <c r="H21" i="6"/>
  <c r="H26" i="7"/>
  <c r="H31" i="7"/>
  <c r="H29" i="1"/>
  <c r="H10" i="6"/>
  <c r="H7" i="7"/>
  <c r="H17" i="5"/>
  <c r="H5" i="10"/>
  <c r="H24" i="7"/>
  <c r="H12" i="12"/>
  <c r="H3" i="5"/>
  <c r="H30" i="1"/>
  <c r="H27" i="1"/>
  <c r="H23" i="7"/>
  <c r="H13" i="4"/>
  <c r="H9" i="10"/>
  <c r="H28" i="5"/>
  <c r="H19" i="11"/>
  <c r="H5" i="4"/>
  <c r="H13" i="6"/>
  <c r="H28" i="1"/>
  <c r="H3" i="7"/>
  <c r="H30" i="5"/>
  <c r="H21" i="5"/>
  <c r="H28" i="9"/>
  <c r="H11" i="2"/>
  <c r="H20" i="6"/>
  <c r="H22" i="1"/>
  <c r="H27" i="9"/>
  <c r="H9" i="1"/>
  <c r="H30" i="11"/>
  <c r="H5" i="9"/>
  <c r="H2" i="6"/>
  <c r="H17" i="12"/>
  <c r="H19" i="7"/>
  <c r="H10" i="12"/>
  <c r="H11" i="7"/>
  <c r="H23" i="6"/>
  <c r="H6" i="10"/>
  <c r="H25" i="4"/>
  <c r="H18" i="9"/>
  <c r="H26" i="6"/>
  <c r="H26" i="4"/>
  <c r="H10" i="8"/>
  <c r="H13" i="7"/>
  <c r="H3" i="1"/>
  <c r="H28" i="10"/>
  <c r="H27" i="5"/>
  <c r="H21" i="11"/>
  <c r="H23" i="5"/>
  <c r="H3" i="11"/>
  <c r="H16" i="8"/>
  <c r="H19" i="8"/>
  <c r="H26" i="8"/>
  <c r="H3" i="9"/>
  <c r="H20" i="2"/>
  <c r="H14" i="6"/>
  <c r="H29" i="4"/>
  <c r="H2" i="8"/>
  <c r="H3" i="2"/>
  <c r="H12" i="4"/>
  <c r="H30" i="8"/>
  <c r="H8" i="2"/>
  <c r="H23" i="1"/>
  <c r="H30" i="9"/>
  <c r="H2" i="10"/>
  <c r="H5" i="8"/>
  <c r="H25" i="1"/>
  <c r="H16" i="7"/>
  <c r="H9" i="5"/>
  <c r="H11" i="10"/>
  <c r="H19" i="6"/>
  <c r="H12" i="2"/>
  <c r="H6" i="6"/>
  <c r="H17" i="11"/>
  <c r="H29" i="6"/>
  <c r="H26" i="3"/>
  <c r="H12" i="11"/>
  <c r="H11" i="9"/>
  <c r="H21" i="4"/>
  <c r="H27" i="7"/>
  <c r="H11" i="1"/>
  <c r="H13" i="10"/>
  <c r="H12" i="1"/>
  <c r="H31" i="4"/>
  <c r="H31" i="10"/>
  <c r="H31" i="11"/>
  <c r="H12" i="7"/>
  <c r="H10" i="9"/>
  <c r="H12" i="9"/>
  <c r="H32" i="8"/>
  <c r="H8" i="12"/>
  <c r="H22" i="9"/>
  <c r="H28" i="2"/>
  <c r="H10" i="4"/>
  <c r="H32" i="5"/>
  <c r="H9" i="6"/>
  <c r="H20" i="11"/>
  <c r="H6" i="1"/>
  <c r="H28" i="4"/>
  <c r="H5" i="11"/>
  <c r="H5" i="1"/>
  <c r="H18" i="2"/>
  <c r="H26" i="9"/>
  <c r="H19" i="9"/>
  <c r="H4" i="10"/>
  <c r="H26" i="2"/>
  <c r="H16" i="5"/>
  <c r="H10" i="11"/>
  <c r="H11" i="12"/>
  <c r="H17" i="10"/>
  <c r="H9" i="9"/>
  <c r="H27" i="8"/>
  <c r="H9" i="11"/>
  <c r="H31" i="8"/>
  <c r="H2" i="11"/>
  <c r="H14" i="11"/>
  <c r="H13" i="2"/>
  <c r="H23" i="11"/>
  <c r="H21" i="7"/>
  <c r="H10" i="1"/>
  <c r="H6" i="5"/>
  <c r="H12" i="8"/>
  <c r="H16" i="6"/>
  <c r="H13" i="1"/>
  <c r="H10" i="5"/>
  <c r="H25" i="6"/>
  <c r="H8" i="10"/>
  <c r="H30" i="6"/>
  <c r="H31" i="5"/>
  <c r="H15" i="4"/>
  <c r="H10" i="7"/>
  <c r="H29" i="8"/>
  <c r="H5" i="12"/>
  <c r="H27" i="2"/>
  <c r="H29" i="9"/>
  <c r="H11" i="11"/>
  <c r="H4" i="2"/>
  <c r="H3" i="4"/>
  <c r="H20" i="8"/>
  <c r="I3" i="4" l="1"/>
  <c r="I4" i="2"/>
  <c r="I27" i="2"/>
  <c r="I15" i="4"/>
  <c r="I13" i="1"/>
  <c r="I6" i="5"/>
  <c r="I10" i="1"/>
  <c r="I13" i="2"/>
  <c r="I16" i="5"/>
  <c r="I26" i="2"/>
  <c r="I18" i="2"/>
  <c r="I5" i="1"/>
  <c r="I28" i="4"/>
  <c r="I6" i="1"/>
  <c r="I10" i="4"/>
  <c r="I28" i="2"/>
  <c r="I31" i="4"/>
  <c r="I12" i="1"/>
  <c r="I11" i="1"/>
  <c r="I21" i="4"/>
  <c r="I12" i="2"/>
  <c r="I9" i="5"/>
  <c r="I25" i="1"/>
  <c r="I3" i="2"/>
  <c r="I29" i="4"/>
  <c r="I20" i="2"/>
  <c r="I23" i="5"/>
  <c r="I27" i="5"/>
  <c r="I3" i="1"/>
  <c r="I25" i="4"/>
  <c r="I11" i="2"/>
  <c r="I21" i="5"/>
  <c r="I30" i="5"/>
  <c r="I28" i="1"/>
  <c r="I28" i="5"/>
  <c r="I27" i="1"/>
  <c r="I9" i="4"/>
  <c r="I7" i="2"/>
  <c r="I23" i="4"/>
  <c r="I20" i="1"/>
  <c r="I18" i="1"/>
  <c r="I24" i="4"/>
  <c r="I20" i="5"/>
  <c r="I19" i="1"/>
  <c r="I25" i="2"/>
  <c r="I2" i="4"/>
  <c r="I19" i="2"/>
  <c r="I17" i="4"/>
  <c r="I8" i="5"/>
  <c r="I5" i="2"/>
  <c r="I24" i="1"/>
  <c r="I32" i="1"/>
  <c r="I22" i="5"/>
  <c r="I5" i="5"/>
  <c r="I11" i="4"/>
  <c r="I21" i="1"/>
  <c r="I10" i="2"/>
  <c r="I26" i="1"/>
  <c r="I8" i="4"/>
  <c r="I14" i="2"/>
  <c r="I16" i="4"/>
  <c r="I17" i="2"/>
  <c r="I7" i="1"/>
  <c r="I14" i="1"/>
  <c r="I4" i="4"/>
  <c r="I31" i="1"/>
  <c r="I17" i="1"/>
  <c r="I4" i="1"/>
  <c r="I18" i="4"/>
  <c r="I6" i="2"/>
  <c r="I14" i="5"/>
  <c r="I12" i="5"/>
  <c r="I7" i="5"/>
  <c r="I22" i="4"/>
  <c r="I21" i="2"/>
  <c r="I13" i="5"/>
  <c r="I30" i="4"/>
  <c r="I29" i="5"/>
  <c r="I24" i="2"/>
  <c r="I19" i="5"/>
  <c r="I14" i="4"/>
  <c r="I32" i="3"/>
  <c r="I24" i="3"/>
  <c r="N17" i="12"/>
  <c r="H13" i="13" s="1"/>
  <c r="N5" i="12"/>
  <c r="E13" i="13" s="1"/>
  <c r="N5" i="8"/>
  <c r="E9" i="13" s="1"/>
  <c r="N5" i="7"/>
  <c r="E8" i="13" s="1"/>
  <c r="N5" i="6"/>
  <c r="E7" i="13" s="1"/>
  <c r="N5" i="9"/>
  <c r="E10" i="13" s="1"/>
  <c r="N5" i="10"/>
  <c r="E11" i="13" s="1"/>
  <c r="N5" i="11"/>
  <c r="E12" i="13" s="1"/>
  <c r="N5" i="2" l="1"/>
  <c r="E3" i="13" s="1"/>
  <c r="N5" i="4"/>
  <c r="E5" i="13" s="1"/>
  <c r="N5" i="1"/>
  <c r="E4" i="13" s="1"/>
  <c r="N5" i="5"/>
  <c r="E6" i="13" s="1"/>
  <c r="I25" i="3"/>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<sst xmlns="http://schemas.openxmlformats.org/spreadsheetml/2006/main" count="578" uniqueCount="89">
  <si>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</si>
  <si>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</si>
  <si>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</si>
  <si>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</si>
  <si>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</si>
  <si>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</si>
  <si>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</si>
  <si>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</si>
  <si>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</si>
  <si>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</si>
  <si>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</si>
  <si>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</si>
  <si>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</si>
  <si>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</si>
  <si>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</si>
  <si>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</si>
  <si>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</si>
  <si>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</si>
  <si>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</si>
  <si>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</si>
  <si>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</si>
  <si>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</si>
  <si>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</si>
  <si>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</si>
  <si>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</si>
  <si>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</si>
  <si>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</si>
  <si>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</si>
  <si>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</si>
  <si>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</si>
  <si>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</si>
  <si>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</si>
  <si>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</si>
  <si>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</si>
  <si>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</si>
  <si>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</si>
  <si>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</si>
  <si>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</si>
  <si>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</si>
  <si>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</si>
  <si>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</si>
  <si>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</si>
  <si>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</si>
  <si>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</si>
  <si>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</si>
  <si>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</si>
  <si>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</si>
  <si>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</si>
  <si>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</si>
  <si>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</si>
  <si>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</si>
  <si>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</si>
  <si>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</si>
  <si>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</si>
  <si>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</si>
  <si>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</si>
  <si>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</si>
  <si>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</si>
  <si>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</si>
  <si>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</si>
  <si>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</si>
  <si>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</si>
  <si>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</si>
  <si>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</si>
  <si>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</si>
  <si>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</si>
  <si>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</si>
  <si>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</si>
  <si>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</si>
  <si>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</si>
  <si>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</si>
  <si>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</si>
  <si>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Wertingen</t>
  </si>
  <si>
    <t>Vorschuß € 1500</t>
  </si>
  <si>
    <t>Hohenburg</t>
  </si>
  <si>
    <t>Entmansberg</t>
  </si>
  <si>
    <t>Vorschuß € 1500,00</t>
  </si>
  <si>
    <t>Vorschuss € 2000,00</t>
  </si>
  <si>
    <t>Belege € 293,00</t>
  </si>
  <si>
    <t>Emtmannsberg</t>
  </si>
  <si>
    <t>Emtsmannsberg</t>
  </si>
  <si>
    <t>Arzberg</t>
  </si>
  <si>
    <t>Entmannsberg</t>
  </si>
  <si>
    <t>Vorschuß € 2010,00</t>
  </si>
  <si>
    <t>Mirko GASPARIN</t>
  </si>
  <si>
    <t>Aidingen</t>
  </si>
  <si>
    <t>Vorschuß € 2000,00</t>
  </si>
  <si>
    <t>Belege€ 300,70</t>
  </si>
  <si>
    <t>Stand 31.05.: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</si>
</sst>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
      <patternFill patternType="solid">
        <fgColor rgb="FF00B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9">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3" fillId="10" borderId="0" xfId="0" applyFont="1" applyFill="1" applyProtection="1">
      <protection locked="0"/>
    </xf>
    <xf numFmtId="0" fontId="3" fillId="11"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164" fontId="0" fillId="0" borderId="1" xfId="2" applyFont="1" applyBorder="1" applyProtection="1">
      <protection locked="0"/>
    </xf>
  </cellXfs>
  <cellStyles count="3">
    <cellStyle name="Link" xfId="1" builtinId="8"/>
    <cellStyle name="Standard" xfId="0" builtinId="0"/>
    <cellStyle name="Währung" xfId="2" builtinId="4"/>
  </cellStyles>
  <dxfs count="4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8" zoomScaleNormal="100" workbookViewId="0">
      <selection activeCell="D20" sqref="D20:F2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Mirko GASPARIN</v>
      </c>
      <c r="N3" s="45"/>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35">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35">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v>35.299999999999997</v>
      </c>
      <c r="L13" s="39">
        <v>27.9</v>
      </c>
      <c r="M13" s="1" t="s">
        <v>26</v>
      </c>
      <c r="N13">
        <f>COUNTIF(C2:C32, "Urlaub")+COUNTIF(C2:C32,"Urlaub halber Tag")/2</f>
        <v>0</v>
      </c>
      <c r="O13" s="35"/>
      <c r="Q13" s="7"/>
    </row>
    <row r="14" spans="1:21" x14ac:dyDescent="0.35">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72</v>
      </c>
      <c r="K14" s="39">
        <v>35.299999999999997</v>
      </c>
      <c r="L14" s="39">
        <v>27.9</v>
      </c>
      <c r="O14" s="35"/>
      <c r="Q14" s="7"/>
    </row>
    <row r="15" spans="1:21" x14ac:dyDescent="0.35">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72</v>
      </c>
      <c r="K15" s="39">
        <v>35.299999999999997</v>
      </c>
      <c r="L15" s="39">
        <v>27.9</v>
      </c>
      <c r="M15" s="1" t="s">
        <v>58</v>
      </c>
      <c r="N15">
        <f>Gesamt!B5+Gesamt!B7-Gesamt!G2</f>
        <v>24</v>
      </c>
      <c r="O15" s="35"/>
      <c r="Q15" s="7"/>
    </row>
    <row r="16" spans="1:21" x14ac:dyDescent="0.35">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72</v>
      </c>
      <c r="K16" s="39">
        <v>35.299999999999997</v>
      </c>
      <c r="L16" s="39">
        <v>27.9</v>
      </c>
      <c r="M16" s="2"/>
      <c r="O16" s="35"/>
      <c r="Q16" s="7"/>
    </row>
    <row r="17" spans="1:17" x14ac:dyDescent="0.35">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72</v>
      </c>
      <c r="K17" s="39">
        <v>35.299999999999997</v>
      </c>
      <c r="L17" s="39">
        <v>27.9</v>
      </c>
      <c r="M17" s="1" t="s">
        <v>50</v>
      </c>
      <c r="N17" s="27">
        <f>SUM(G2:G32)</f>
        <v>107.5</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t="s">
        <v>72</v>
      </c>
      <c r="K18" s="39">
        <v>35.299999999999997</v>
      </c>
      <c r="L18" s="39">
        <v>27.9</v>
      </c>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t="s">
        <v>72</v>
      </c>
      <c r="K19" s="39">
        <v>35.299999999999997</v>
      </c>
      <c r="L19" s="39">
        <v>27.9</v>
      </c>
      <c r="M19" s="13" t="s">
        <v>6</v>
      </c>
      <c r="O19" s="35"/>
      <c r="Q19" s="7"/>
    </row>
    <row r="20" spans="1:17" x14ac:dyDescent="0.35">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35.299999999999997</v>
      </c>
      <c r="L20" s="39">
        <v>27.9</v>
      </c>
      <c r="M20" s="6" t="s">
        <v>43</v>
      </c>
      <c r="N20" s="7">
        <f>Gesamt!C30</f>
        <v>8</v>
      </c>
      <c r="O20" s="35"/>
      <c r="Q20" s="7"/>
    </row>
    <row r="21" spans="1:17" x14ac:dyDescent="0.35">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35.299999999999997</v>
      </c>
      <c r="L21" s="39">
        <v>27.9</v>
      </c>
      <c r="M21" s="6" t="s">
        <v>44</v>
      </c>
      <c r="N21" s="7">
        <f>Gesamt!C31</f>
        <v>8</v>
      </c>
      <c r="O21" s="35"/>
      <c r="Q21" s="7"/>
    </row>
    <row r="22" spans="1:17" x14ac:dyDescent="0.35">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35.299999999999997</v>
      </c>
      <c r="L22" s="39">
        <v>27.9</v>
      </c>
      <c r="M22" s="6" t="s">
        <v>45</v>
      </c>
      <c r="N22" s="7">
        <f>Gesamt!C32</f>
        <v>8</v>
      </c>
      <c r="O22" s="35"/>
      <c r="Q22" s="7"/>
    </row>
    <row r="23" spans="1:17" x14ac:dyDescent="0.35">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35.299999999999997</v>
      </c>
      <c r="L23" s="39">
        <v>27.9</v>
      </c>
      <c r="M23" s="6" t="s">
        <v>46</v>
      </c>
      <c r="N23" s="7">
        <f>Gesamt!C33</f>
        <v>8</v>
      </c>
      <c r="O23" s="35"/>
      <c r="Q23" s="7"/>
    </row>
    <row r="24" spans="1:17" x14ac:dyDescent="0.35">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72</v>
      </c>
      <c r="K24" s="39">
        <v>35.299999999999997</v>
      </c>
      <c r="L24" s="39">
        <v>27.9</v>
      </c>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t="s">
        <v>72</v>
      </c>
      <c r="K25" s="39">
        <v>35.299999999999997</v>
      </c>
      <c r="L25" s="39">
        <v>27.9</v>
      </c>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72</v>
      </c>
      <c r="K26" s="39">
        <v>35.299999999999997</v>
      </c>
      <c r="L26" s="39">
        <v>27.9</v>
      </c>
      <c r="M26" s="6" t="s">
        <v>49</v>
      </c>
      <c r="N26" s="7">
        <f>Gesamt!C36</f>
        <v>0</v>
      </c>
      <c r="O26" s="35"/>
      <c r="Q26" s="7"/>
    </row>
    <row r="27" spans="1:17" x14ac:dyDescent="0.35">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v>35.299999999999997</v>
      </c>
      <c r="L27" s="39"/>
      <c r="M27" s="13" t="s">
        <v>54</v>
      </c>
      <c r="N27" s="27">
        <f>SUM(N20:N26)</f>
        <v>38.5</v>
      </c>
      <c r="O27" s="35"/>
      <c r="Q27" s="7"/>
    </row>
    <row r="28" spans="1:17" x14ac:dyDescent="0.35">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35.299999999999997</v>
      </c>
      <c r="L28" s="39"/>
      <c r="O28" s="35"/>
      <c r="Q28" s="7"/>
    </row>
    <row r="29" spans="1:17" x14ac:dyDescent="0.35">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72</v>
      </c>
      <c r="K29" s="39">
        <v>35.299999999999997</v>
      </c>
      <c r="L29" s="39"/>
      <c r="O29" s="35"/>
      <c r="Q29" s="7"/>
    </row>
    <row r="30" spans="1:17" x14ac:dyDescent="0.35">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35.299999999999997</v>
      </c>
      <c r="L30" s="39"/>
      <c r="M30" s="41" t="s">
        <v>73</v>
      </c>
      <c r="O30" s="35"/>
      <c r="Q30" s="7"/>
    </row>
    <row r="31" spans="1:17" x14ac:dyDescent="0.35">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72</v>
      </c>
      <c r="K31" s="39">
        <v>35.299999999999997</v>
      </c>
      <c r="L31" s="39"/>
      <c r="M31" s="41"/>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t="s">
        <v>72</v>
      </c>
      <c r="K32" s="39">
        <v>35.299999999999997</v>
      </c>
      <c r="L32" s="39"/>
      <c r="O32" s="35"/>
      <c r="Q32" s="7"/>
    </row>
    <row r="33" spans="10:12" x14ac:dyDescent="0.35">
      <c r="K33" s="39"/>
      <c r="L33" s="39"/>
    </row>
    <row r="34" spans="10:12" x14ac:dyDescent="0.35">
      <c r="J34" s="2" t="s">
        <v>68</v>
      </c>
      <c r="K34" s="39">
        <f>SUM(K2:K33)</f>
        <v>705.99999999999989</v>
      </c>
      <c r="L34" s="39">
        <f>SUM(L2:L33)</f>
        <v>390.59999999999991</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5" priority="1">
      <formula>$C2="Feiertag"</formula>
    </cfRule>
    <cfRule type="expression" dxfId="4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9" zoomScaleNormal="100" workbookViewId="0">
      <selection activeCell="L2" sqref="L2"/>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35.340000000000003</v>
      </c>
      <c r="L2" s="39">
        <v>27.9</v>
      </c>
      <c r="M2" s="25"/>
      <c r="O2" s="35"/>
      <c r="Q2" s="7"/>
    </row>
    <row r="3" spans="1:17" x14ac:dyDescent="0.35">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74</v>
      </c>
      <c r="K3" s="39">
        <v>35.340000000000003</v>
      </c>
      <c r="L3" s="39">
        <v>27.9</v>
      </c>
      <c r="M3" s="45" t="str">
        <f>Gesamt!A3</f>
        <v>Mirko GASPARIN</v>
      </c>
      <c r="N3" s="45"/>
      <c r="O3" s="35"/>
      <c r="Q3" s="7"/>
    </row>
    <row r="4" spans="1:17" x14ac:dyDescent="0.35">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74</v>
      </c>
      <c r="K4" s="39">
        <v>35.340000000000003</v>
      </c>
      <c r="L4" s="39">
        <v>27.9</v>
      </c>
      <c r="O4" s="35"/>
      <c r="Q4" s="7"/>
    </row>
    <row r="5" spans="1:17" x14ac:dyDescent="0.35">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74</v>
      </c>
      <c r="K5" s="39">
        <v>35.340000000000003</v>
      </c>
      <c r="L5" s="39">
        <v>27.9</v>
      </c>
      <c r="M5" s="1" t="s">
        <v>8</v>
      </c>
      <c r="N5" s="27">
        <f ca="1">SUM(I2:I32)</f>
        <v>-2.8421709430404007E-14</v>
      </c>
      <c r="O5" s="35"/>
      <c r="Q5" s="7"/>
    </row>
    <row r="6" spans="1:17" x14ac:dyDescent="0.35">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74</v>
      </c>
      <c r="K6" s="39">
        <v>35.340000000000003</v>
      </c>
      <c r="L6" s="39">
        <v>27.9</v>
      </c>
      <c r="M6" s="25"/>
      <c r="O6" s="35"/>
      <c r="Q6" s="7"/>
    </row>
    <row r="7" spans="1:17" x14ac:dyDescent="0.35">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74</v>
      </c>
      <c r="K7" s="39">
        <v>35.340000000000003</v>
      </c>
      <c r="L7" s="39">
        <v>27.9</v>
      </c>
      <c r="M7" s="1" t="s">
        <v>59</v>
      </c>
      <c r="N7" s="27">
        <f ca="1">Gesamt!B9+SUM(Gesamt!E2:E3)-SUM(Gesamt!J2:J3)</f>
        <v>-4.7961634663806763E-14</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t="s">
        <v>74</v>
      </c>
      <c r="K8" s="39">
        <v>35.340000000000003</v>
      </c>
      <c r="L8" s="39">
        <v>27.9</v>
      </c>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t="s">
        <v>74</v>
      </c>
      <c r="K9" s="39">
        <v>35.340000000000003</v>
      </c>
      <c r="L9" s="39">
        <v>27.9</v>
      </c>
      <c r="M9" s="1" t="s">
        <v>25</v>
      </c>
      <c r="N9">
        <f>COUNTIF(C2:C32,"krank")</f>
        <v>0</v>
      </c>
      <c r="O9" s="35"/>
      <c r="Q9" s="7"/>
    </row>
    <row r="10" spans="1:17" x14ac:dyDescent="0.35">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35.340000000000003</v>
      </c>
      <c r="L10" s="39">
        <v>27.9</v>
      </c>
      <c r="M10" s="25"/>
      <c r="O10" s="35"/>
      <c r="Q10" s="7"/>
    </row>
    <row r="11" spans="1:17" x14ac:dyDescent="0.35">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v>35.340000000000003</v>
      </c>
      <c r="L11" s="39">
        <v>27.9</v>
      </c>
      <c r="M11" s="1" t="s">
        <v>57</v>
      </c>
      <c r="N11" s="28">
        <f>SUM(Gesamt!F2:F3)</f>
        <v>0</v>
      </c>
      <c r="O11" s="35"/>
      <c r="Q11" s="7"/>
    </row>
    <row r="12" spans="1:17" x14ac:dyDescent="0.35">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35.340000000000003</v>
      </c>
      <c r="L12" s="39">
        <v>27.9</v>
      </c>
      <c r="M12" s="25"/>
      <c r="O12" s="35"/>
      <c r="Q12" s="7"/>
    </row>
    <row r="13" spans="1:17" x14ac:dyDescent="0.35">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35.340000000000003</v>
      </c>
      <c r="L13" s="39">
        <v>27.9</v>
      </c>
      <c r="M13" s="1" t="s">
        <v>26</v>
      </c>
      <c r="N13">
        <f>COUNTIF(C2:C32, "Urlaub")+COUNTIF(C2:C32,"Urlaub halber Tag")/2</f>
        <v>0</v>
      </c>
      <c r="O13" s="35"/>
      <c r="Q13" s="7"/>
    </row>
    <row r="14" spans="1:17" x14ac:dyDescent="0.35">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v>35.340000000000003</v>
      </c>
      <c r="L14" s="39">
        <v>27.9</v>
      </c>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t="s">
        <v>74</v>
      </c>
      <c r="K15" s="39">
        <v>35.340000000000003</v>
      </c>
      <c r="L15" s="39">
        <v>27.9</v>
      </c>
      <c r="M15" s="1" t="s">
        <v>58</v>
      </c>
      <c r="N15">
        <f>Gesamt!B5+Gesamt!B7-SUM(Gesamt!G2:G3)</f>
        <v>24</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t="s">
        <v>74</v>
      </c>
      <c r="K16" s="39">
        <v>35.340000000000003</v>
      </c>
      <c r="L16" s="39">
        <v>27.9</v>
      </c>
      <c r="O16" s="35"/>
      <c r="Q16" s="7"/>
    </row>
    <row r="17" spans="1:17" x14ac:dyDescent="0.35">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74</v>
      </c>
      <c r="K17" s="39">
        <v>35.340000000000003</v>
      </c>
      <c r="L17" s="39">
        <v>27.9</v>
      </c>
      <c r="M17" s="1" t="s">
        <v>50</v>
      </c>
      <c r="N17" s="27">
        <f>SUM(G2:G32)</f>
        <v>153.99999999999997</v>
      </c>
      <c r="O17" s="35"/>
      <c r="Q17" s="7"/>
    </row>
    <row r="18" spans="1:17" x14ac:dyDescent="0.35">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74</v>
      </c>
      <c r="K18" s="39">
        <v>35.340000000000003</v>
      </c>
      <c r="L18" s="39">
        <v>27.9</v>
      </c>
      <c r="O18" s="35"/>
      <c r="Q18" s="7"/>
    </row>
    <row r="19" spans="1:17" x14ac:dyDescent="0.35">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75</v>
      </c>
      <c r="K19" s="39">
        <v>35.340000000000003</v>
      </c>
      <c r="L19" s="39">
        <v>27.9</v>
      </c>
      <c r="M19" s="13" t="s">
        <v>6</v>
      </c>
      <c r="O19" s="35"/>
      <c r="Q19" s="7"/>
    </row>
    <row r="20" spans="1:17" x14ac:dyDescent="0.35">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75</v>
      </c>
      <c r="K20" s="39">
        <v>35.340000000000003</v>
      </c>
      <c r="L20" s="39">
        <v>27.9</v>
      </c>
      <c r="M20" s="6" t="s">
        <v>43</v>
      </c>
      <c r="N20" s="7">
        <f>Gesamt!C30</f>
        <v>8</v>
      </c>
      <c r="O20" s="35"/>
      <c r="Q20" s="7"/>
    </row>
    <row r="21" spans="1:17" x14ac:dyDescent="0.35">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75</v>
      </c>
      <c r="K21" s="39">
        <v>35.340000000000003</v>
      </c>
      <c r="L21" s="39">
        <v>27.9</v>
      </c>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t="s">
        <v>75</v>
      </c>
      <c r="K22" s="39">
        <v>35.340000000000003</v>
      </c>
      <c r="L22" s="39">
        <v>27.9</v>
      </c>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t="s">
        <v>75</v>
      </c>
      <c r="K23" s="39">
        <v>35.340000000000003</v>
      </c>
      <c r="L23" s="39">
        <v>27.9</v>
      </c>
      <c r="M23" s="6" t="s">
        <v>46</v>
      </c>
      <c r="N23" s="7">
        <f>Gesamt!C33</f>
        <v>8</v>
      </c>
      <c r="O23" s="35"/>
      <c r="Q23" s="7"/>
    </row>
    <row r="24" spans="1:17" x14ac:dyDescent="0.35">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35.340000000000003</v>
      </c>
      <c r="L24" s="39">
        <v>27.9</v>
      </c>
      <c r="M24" s="6" t="s">
        <v>47</v>
      </c>
      <c r="N24" s="7">
        <f>Gesamt!C34</f>
        <v>6.5</v>
      </c>
      <c r="O24" s="35"/>
      <c r="Q24" s="7"/>
    </row>
    <row r="25" spans="1:17" x14ac:dyDescent="0.35">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35.340000000000003</v>
      </c>
      <c r="L25" s="39">
        <v>27.9</v>
      </c>
      <c r="M25" s="6" t="s">
        <v>48</v>
      </c>
      <c r="N25" s="7">
        <f>Gesamt!C35</f>
        <v>0</v>
      </c>
      <c r="O25" s="35"/>
      <c r="Q25" s="7"/>
    </row>
    <row r="26" spans="1:17" x14ac:dyDescent="0.35">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35.340000000000003</v>
      </c>
      <c r="L26" s="39">
        <v>27.9</v>
      </c>
      <c r="M26" s="6" t="s">
        <v>49</v>
      </c>
      <c r="N26" s="7">
        <f>Gesamt!C36</f>
        <v>0</v>
      </c>
      <c r="O26" s="35"/>
      <c r="Q26" s="7"/>
    </row>
    <row r="27" spans="1:17" x14ac:dyDescent="0.35">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35.340000000000003</v>
      </c>
      <c r="L27" s="39">
        <v>27.9</v>
      </c>
      <c r="M27" s="13" t="s">
        <v>54</v>
      </c>
      <c r="N27" s="27">
        <f>SUM(N20:N26)</f>
        <v>38.5</v>
      </c>
      <c r="O27" s="35"/>
      <c r="Q27" s="7"/>
    </row>
    <row r="28" spans="1:17" x14ac:dyDescent="0.35">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v>35.340000000000003</v>
      </c>
      <c r="L28" s="39">
        <v>27.9</v>
      </c>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t="s">
        <v>75</v>
      </c>
      <c r="K29" s="39"/>
      <c r="L29" s="39"/>
      <c r="O29" s="35"/>
      <c r="Q29" s="7"/>
    </row>
    <row r="30" spans="1:17" x14ac:dyDescent="0.35">
      <c r="A30" s="29"/>
      <c r="B30"/>
      <c r="G30" s="27"/>
      <c r="H30" s="27"/>
      <c r="I30" s="27"/>
      <c r="J30" s="7"/>
      <c r="K30" s="39"/>
      <c r="L30" s="39"/>
      <c r="M30" s="42" t="s">
        <v>76</v>
      </c>
      <c r="O30" s="35"/>
      <c r="Q30" s="7"/>
    </row>
    <row r="31" spans="1:17" x14ac:dyDescent="0.35">
      <c r="A31" s="23"/>
      <c r="H31" s="7"/>
      <c r="I31" s="7"/>
      <c r="J31" s="2" t="s">
        <v>68</v>
      </c>
      <c r="K31" s="39">
        <f>SUM(K2:K30)</f>
        <v>954.18000000000063</v>
      </c>
      <c r="L31" s="39">
        <f>SUM(L2:L30)</f>
        <v>753.29999999999961</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3" priority="7">
      <formula>$C3="Feiertag"</formula>
    </cfRule>
    <cfRule type="expression" dxfId="42" priority="8">
      <formula>WEEKDAY($A3,2)&gt;=6</formula>
    </cfRule>
  </conditionalFormatting>
  <conditionalFormatting sqref="A17:F21">
    <cfRule type="expression" dxfId="41" priority="3">
      <formula>$C17="Feiertag"</formula>
    </cfRule>
    <cfRule type="expression" dxfId="40" priority="4">
      <formula>WEEKDAY($A17,2)&gt;=6</formula>
    </cfRule>
  </conditionalFormatting>
  <conditionalFormatting sqref="A8:I16">
    <cfRule type="expression" dxfId="39" priority="5">
      <formula>$C8="Feiertag"</formula>
    </cfRule>
    <cfRule type="expression" dxfId="38" priority="6">
      <formula>WEEKDAY($A8,2)&gt;=6</formula>
    </cfRule>
  </conditionalFormatting>
  <conditionalFormatting sqref="A22:I29">
    <cfRule type="expression" dxfId="37" priority="1">
      <formula>$C22="Feiertag"</formula>
    </cfRule>
    <cfRule type="expression" dxfId="36" priority="2">
      <formula>WEEKDAY($A22,2)&gt;=6</formula>
    </cfRule>
  </conditionalFormatting>
  <conditionalFormatting sqref="A2:J2 G3:J3 G4:I7 J4:J18 G17:I18 G19:J19 G20:I21 J20:J29">
    <cfRule type="expression" dxfId="35" priority="9">
      <formula>$C2="Feiertag"</formula>
    </cfRule>
    <cfRule type="expression" dxfId="3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6" zoomScaleNormal="100" workbookViewId="0">
      <selection activeCell="J32" sqref="J32"/>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80</v>
      </c>
      <c r="K3" s="39">
        <v>35.340000000000003</v>
      </c>
      <c r="L3" s="39">
        <v>27.9</v>
      </c>
      <c r="M3" s="45" t="str">
        <f>Gesamt!A3</f>
        <v>Mirko GASPARIN</v>
      </c>
      <c r="N3" s="45"/>
      <c r="O3" s="35"/>
      <c r="Q3" s="7"/>
    </row>
    <row r="4" spans="1:17" x14ac:dyDescent="0.35">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80</v>
      </c>
      <c r="K4" s="39">
        <v>35.340000000000003</v>
      </c>
      <c r="L4" s="39">
        <v>27.9</v>
      </c>
      <c r="O4" s="35"/>
      <c r="Q4" s="7"/>
    </row>
    <row r="5" spans="1:17" x14ac:dyDescent="0.35">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80</v>
      </c>
      <c r="K5" s="39">
        <v>35.340000000000003</v>
      </c>
      <c r="L5" s="39">
        <v>27.9</v>
      </c>
      <c r="M5" s="1" t="s">
        <v>8</v>
      </c>
      <c r="N5" s="27">
        <f ca="1">SUM(I2:I32)</f>
        <v>-3.1974423109204508E-14</v>
      </c>
      <c r="O5" s="35"/>
      <c r="Q5" s="7"/>
    </row>
    <row r="6" spans="1:17" x14ac:dyDescent="0.35">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80</v>
      </c>
      <c r="K6" s="39">
        <v>35.340000000000003</v>
      </c>
      <c r="L6" s="39">
        <v>27.9</v>
      </c>
      <c r="M6" s="25"/>
      <c r="O6" s="35"/>
      <c r="Q6" s="7"/>
    </row>
    <row r="7" spans="1:17" x14ac:dyDescent="0.35">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80</v>
      </c>
      <c r="K7" s="39">
        <v>35.340000000000003</v>
      </c>
      <c r="L7" s="39">
        <v>27.9</v>
      </c>
      <c r="M7" s="1" t="s">
        <v>59</v>
      </c>
      <c r="N7" s="27">
        <f ca="1">Gesamt!B9+SUM(Gesamt!E2:E4)-SUM(Gesamt!J2:J4)</f>
        <v>-7.9936057773011271E-14</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t="s">
        <v>74</v>
      </c>
      <c r="K8" s="39">
        <v>35.340000000000003</v>
      </c>
      <c r="L8" s="39">
        <v>27.9</v>
      </c>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t="s">
        <v>74</v>
      </c>
      <c r="K9" s="39">
        <v>35.340000000000003</v>
      </c>
      <c r="L9" s="39">
        <v>27.9</v>
      </c>
      <c r="M9" s="1" t="s">
        <v>25</v>
      </c>
      <c r="N9">
        <f>COUNTIF(C2:C32,"krank")</f>
        <v>0</v>
      </c>
      <c r="O9" s="35"/>
      <c r="Q9" s="7"/>
    </row>
    <row r="10" spans="1:17" x14ac:dyDescent="0.35">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74</v>
      </c>
      <c r="K10" s="39">
        <v>35.340000000000003</v>
      </c>
      <c r="L10" s="39">
        <v>27.9</v>
      </c>
      <c r="M10" s="25"/>
      <c r="O10" s="35"/>
      <c r="Q10" s="7"/>
    </row>
    <row r="11" spans="1:17" x14ac:dyDescent="0.35">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74</v>
      </c>
      <c r="K11" s="39">
        <v>35.340000000000003</v>
      </c>
      <c r="L11" s="39">
        <v>27.9</v>
      </c>
      <c r="M11" s="1" t="s">
        <v>57</v>
      </c>
      <c r="N11" s="28">
        <f>SUM(Gesamt!F2:F4)</f>
        <v>0</v>
      </c>
      <c r="O11" s="35"/>
      <c r="Q11" s="7"/>
    </row>
    <row r="12" spans="1:17" x14ac:dyDescent="0.35">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74</v>
      </c>
      <c r="K12" s="39">
        <v>35.340000000000003</v>
      </c>
      <c r="L12" s="39">
        <v>27.9</v>
      </c>
      <c r="M12" s="25"/>
      <c r="O12" s="35"/>
      <c r="Q12" s="7"/>
    </row>
    <row r="13" spans="1:17" x14ac:dyDescent="0.35">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74</v>
      </c>
      <c r="K13" s="39">
        <v>35.340000000000003</v>
      </c>
      <c r="L13" s="39">
        <v>27.9</v>
      </c>
      <c r="M13" s="1" t="s">
        <v>26</v>
      </c>
      <c r="N13">
        <f>COUNTIF(C2:C32, "Urlaub")+COUNTIF(C2:C32,"Urlaub halber Tag")/2</f>
        <v>0</v>
      </c>
      <c r="O13" s="35"/>
      <c r="Q13" s="7"/>
    </row>
    <row r="14" spans="1:17" x14ac:dyDescent="0.35">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74</v>
      </c>
      <c r="K14" s="39">
        <v>35.340000000000003</v>
      </c>
      <c r="L14" s="39">
        <v>27.9</v>
      </c>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t="s">
        <v>74</v>
      </c>
      <c r="K15" s="39">
        <v>35.340000000000003</v>
      </c>
      <c r="L15" s="39">
        <v>27.9</v>
      </c>
      <c r="M15" s="1" t="s">
        <v>58</v>
      </c>
      <c r="N15">
        <f>Gesamt!B5+Gesamt!B7-SUM(Gesamt!G2:G4)</f>
        <v>24</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t="s">
        <v>74</v>
      </c>
      <c r="K16" s="39">
        <v>35.340000000000003</v>
      </c>
      <c r="L16" s="39">
        <v>27.9</v>
      </c>
      <c r="O16" s="35"/>
      <c r="Q16" s="7"/>
    </row>
    <row r="17" spans="1:17" x14ac:dyDescent="0.35">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79</v>
      </c>
      <c r="K17" s="39">
        <v>35.340000000000003</v>
      </c>
      <c r="L17" s="39">
        <v>27.9</v>
      </c>
      <c r="M17" s="1" t="s">
        <v>50</v>
      </c>
      <c r="N17" s="27">
        <f>SUM(G2:G32)</f>
        <v>169.99999999999997</v>
      </c>
      <c r="O17" s="35"/>
      <c r="Q17" s="7"/>
    </row>
    <row r="18" spans="1:17" x14ac:dyDescent="0.35">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79</v>
      </c>
      <c r="K18" s="39">
        <v>35.340000000000003</v>
      </c>
      <c r="L18" s="39">
        <v>27.9</v>
      </c>
      <c r="O18" s="35"/>
      <c r="Q18" s="7"/>
    </row>
    <row r="19" spans="1:17" x14ac:dyDescent="0.35">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79</v>
      </c>
      <c r="K19" s="39">
        <v>35.340000000000003</v>
      </c>
      <c r="L19" s="39">
        <v>27.9</v>
      </c>
      <c r="M19" s="13" t="s">
        <v>6</v>
      </c>
      <c r="O19" s="35"/>
      <c r="Q19" s="7"/>
    </row>
    <row r="20" spans="1:17" x14ac:dyDescent="0.35">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79</v>
      </c>
      <c r="K20" s="39">
        <v>35.340000000000003</v>
      </c>
      <c r="L20" s="39">
        <v>27.9</v>
      </c>
      <c r="M20" s="6" t="s">
        <v>43</v>
      </c>
      <c r="N20" s="7">
        <f>Gesamt!C30</f>
        <v>8</v>
      </c>
      <c r="O20" s="35"/>
      <c r="Q20" s="7"/>
    </row>
    <row r="21" spans="1:17" x14ac:dyDescent="0.35">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79</v>
      </c>
      <c r="K21" s="39">
        <v>35.340000000000003</v>
      </c>
      <c r="L21" s="39">
        <v>27.9</v>
      </c>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t="s">
        <v>79</v>
      </c>
      <c r="K22" s="39">
        <v>35.340000000000003</v>
      </c>
      <c r="L22" s="39">
        <v>27.9</v>
      </c>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t="s">
        <v>79</v>
      </c>
      <c r="K23" s="39">
        <v>35.340000000000003</v>
      </c>
      <c r="L23" s="39">
        <v>27.9</v>
      </c>
      <c r="M23" s="6" t="s">
        <v>46</v>
      </c>
      <c r="N23" s="7">
        <f>Gesamt!C33</f>
        <v>8</v>
      </c>
      <c r="O23" s="35"/>
      <c r="Q23" s="7"/>
    </row>
    <row r="24" spans="1:17" x14ac:dyDescent="0.35">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74</v>
      </c>
      <c r="K24" s="39">
        <v>35.340000000000003</v>
      </c>
      <c r="L24" s="39">
        <v>27.9</v>
      </c>
      <c r="M24" s="6" t="s">
        <v>47</v>
      </c>
      <c r="N24" s="7">
        <f>Gesamt!C34</f>
        <v>6.5</v>
      </c>
      <c r="O24" s="35"/>
      <c r="Q24" s="7"/>
    </row>
    <row r="25" spans="1:17" x14ac:dyDescent="0.35">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74</v>
      </c>
      <c r="K25" s="39">
        <v>35.340000000000003</v>
      </c>
      <c r="L25" s="39">
        <v>27.9</v>
      </c>
      <c r="M25" s="6" t="s">
        <v>48</v>
      </c>
      <c r="N25" s="7">
        <f>Gesamt!C35</f>
        <v>0</v>
      </c>
      <c r="O25" s="35"/>
      <c r="Q25" s="7"/>
    </row>
    <row r="26" spans="1:17" x14ac:dyDescent="0.35">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74</v>
      </c>
      <c r="K26" s="39">
        <v>35.340000000000003</v>
      </c>
      <c r="L26" s="39">
        <v>27.9</v>
      </c>
      <c r="M26" s="6" t="s">
        <v>49</v>
      </c>
      <c r="N26" s="7">
        <f>Gesamt!C36</f>
        <v>0</v>
      </c>
      <c r="O26" s="35"/>
      <c r="Q26" s="7"/>
    </row>
    <row r="27" spans="1:17" x14ac:dyDescent="0.35">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74</v>
      </c>
      <c r="K27" s="39">
        <v>35.340000000000003</v>
      </c>
      <c r="L27" s="39">
        <v>27.9</v>
      </c>
      <c r="M27" s="13" t="s">
        <v>54</v>
      </c>
      <c r="N27" s="27">
        <f>SUM(N20:N26)</f>
        <v>38.5</v>
      </c>
      <c r="O27" s="35"/>
      <c r="Q27" s="7"/>
    </row>
    <row r="28" spans="1:17" x14ac:dyDescent="0.35">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74</v>
      </c>
      <c r="K28" s="39">
        <v>35.340000000000003</v>
      </c>
      <c r="L28" s="39">
        <v>27.9</v>
      </c>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t="s">
        <v>74</v>
      </c>
      <c r="K29" s="39">
        <v>35.340000000000003</v>
      </c>
      <c r="L29" s="39">
        <v>27.9</v>
      </c>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t="s">
        <v>74</v>
      </c>
      <c r="K30" s="39">
        <v>35.340000000000003</v>
      </c>
      <c r="L30" s="39">
        <v>27.9</v>
      </c>
      <c r="M30" s="42" t="s">
        <v>77</v>
      </c>
      <c r="O30" s="35"/>
      <c r="Q30" s="7"/>
    </row>
    <row r="31" spans="1:17" x14ac:dyDescent="0.35">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74</v>
      </c>
      <c r="K31" s="39">
        <v>35.340000000000003</v>
      </c>
      <c r="L31" s="39">
        <v>27.9</v>
      </c>
      <c r="O31" s="35"/>
      <c r="Q31" s="7"/>
    </row>
    <row r="32" spans="1:17" x14ac:dyDescent="0.35">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74</v>
      </c>
      <c r="K32" s="39">
        <v>35.340000000000003</v>
      </c>
      <c r="L32" s="39">
        <v>27.9</v>
      </c>
      <c r="M32" s="43" t="s">
        <v>78</v>
      </c>
      <c r="O32" s="35"/>
      <c r="Q32" s="7"/>
    </row>
    <row r="33" spans="10:12" x14ac:dyDescent="0.35">
      <c r="K33" s="39"/>
      <c r="L33" s="39"/>
    </row>
    <row r="34" spans="10:12" x14ac:dyDescent="0.35">
      <c r="J34" s="2" t="s">
        <v>68</v>
      </c>
      <c r="K34" s="39">
        <f>SUM(K2:K33)</f>
        <v>1060.2000000000005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33" priority="1">
      <formula>$C2="Feiertag"</formula>
    </cfRule>
    <cfRule type="expression" dxfId="3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J23" sqref="J23"/>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D2" s="24">
        <v>0.29166666666666669</v>
      </c>
      <c r="E2" s="24">
        <v>0.66666666666666663</v>
      </c>
      <c r="F2" s="24">
        <v>4.1666666666666664E-2</v>
      </c>
      <c r="G2" s="27">
        <f>IF(OR(C2="krank",C2="Urlaub",C2="Sonderurlaub"), H2,IF(D2&lt;=E2,(E2-D2-F2)*24,(1-D2+E2-F2)*24)+IF(C2= "Urlaub halber Tag",H2/2,0)+IF(AND(C2="Urlaub halber Tag", J2="halber Arbeitstag"),H2/2,0))</f>
        <v>7.9999999999999982</v>
      </c>
      <c r="H2" s="27">
        <f ca="1">IF(Q2&lt;&gt;"",Q2,IF(OR(C2="Feiertag",A2&lt;Gesamt!$B$11,A2&gt;Gesamt!$B$13,),0,INDIRECT("N"&amp;WEEKDAY(A2,2)+19)))</f>
        <v>8</v>
      </c>
      <c r="I2" s="27">
        <f ca="1">IF(OR(C2="Überstundenabbau",C2="Urlaub halber Tag",E2&lt;&gt;""),G2-H2,0)</f>
        <v>-1.7763568394002505E-15</v>
      </c>
      <c r="J2" s="7" t="s">
        <v>74</v>
      </c>
      <c r="K2" s="39">
        <v>35.299999999999997</v>
      </c>
      <c r="L2" s="39">
        <v>27.9</v>
      </c>
      <c r="M2" s="25"/>
      <c r="O2" s="35"/>
      <c r="Q2" s="7"/>
    </row>
    <row r="3" spans="1:17" x14ac:dyDescent="0.35">
      <c r="A3" s="29">
        <v>46114</v>
      </c>
      <c r="B3" t="str">
        <f t="shared" ref="B3:B31" si="0">TEXT(A3,"TTT")</f>
        <v>Do</v>
      </c>
      <c r="D3" s="24">
        <v>0.29166666666666669</v>
      </c>
      <c r="E3" s="24">
        <v>0.66666666666666663</v>
      </c>
      <c r="F3" s="24">
        <v>4.1666666666666664E-2</v>
      </c>
      <c r="G3" s="27">
        <f t="shared" ref="G3:G31"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1" ca="1" si="2">IF(OR(C3="Überstundenabbau",C3="Urlaub halber Tag",E3&lt;&gt;""),G3-H3,0)</f>
        <v>-1.7763568394002505E-15</v>
      </c>
      <c r="J3" s="7" t="s">
        <v>74</v>
      </c>
      <c r="K3" s="39">
        <v>35.299999999999997</v>
      </c>
      <c r="L3" s="39">
        <v>27.9</v>
      </c>
      <c r="M3" s="45" t="str">
        <f>Gesamt!A3</f>
        <v>Mirko GASPARIN</v>
      </c>
      <c r="N3" s="45"/>
      <c r="O3" s="35"/>
      <c r="Q3" s="7"/>
    </row>
    <row r="4" spans="1:17" x14ac:dyDescent="0.35">
      <c r="A4" s="29">
        <v>46115</v>
      </c>
      <c r="B4" t="str">
        <f t="shared" si="0"/>
        <v>Fr</v>
      </c>
      <c r="D4" s="24">
        <v>0.29166666666666669</v>
      </c>
      <c r="E4" s="24">
        <v>0.5625</v>
      </c>
      <c r="G4" s="27">
        <f t="shared" si="1"/>
        <v>6.5</v>
      </c>
      <c r="H4" s="27">
        <f ca="1">IF(Q4&lt;&gt;"",Q4,IF(OR(C4="Feiertag",A4&lt;Gesamt!$B$11,A4&gt;Gesamt!$B$13,),0,INDIRECT("N"&amp;WEEKDAY(A4,2)+19)))</f>
        <v>6.5</v>
      </c>
      <c r="I4" s="27">
        <f t="shared" ca="1" si="2"/>
        <v>0</v>
      </c>
      <c r="J4" s="7" t="s">
        <v>74</v>
      </c>
      <c r="K4" s="39">
        <v>35.299999999999997</v>
      </c>
      <c r="L4" s="39">
        <v>27.9</v>
      </c>
      <c r="O4" s="35"/>
      <c r="Q4" s="7"/>
    </row>
    <row r="5" spans="1:17" x14ac:dyDescent="0.35">
      <c r="A5" s="29">
        <v>46116</v>
      </c>
      <c r="B5" t="str">
        <f t="shared" si="0"/>
        <v>Sa</v>
      </c>
      <c r="G5" s="27">
        <f t="shared" si="1"/>
        <v>0</v>
      </c>
      <c r="H5" s="27">
        <f ca="1">IF(Q5&lt;&gt;"",Q5,IF(OR(C5="Feiertag",A5&lt;Gesamt!$B$11,A5&gt;Gesamt!$B$13,),0,INDIRECT("N"&amp;WEEKDAY(A5,2)+19)))</f>
        <v>0</v>
      </c>
      <c r="I5" s="27">
        <f t="shared" si="2"/>
        <v>0</v>
      </c>
      <c r="J5" s="7" t="s">
        <v>74</v>
      </c>
      <c r="K5" s="39">
        <v>35.299999999999997</v>
      </c>
      <c r="L5" s="39">
        <v>27.9</v>
      </c>
      <c r="M5" s="1" t="s">
        <v>8</v>
      </c>
      <c r="N5" s="27">
        <f ca="1">SUM(I2:I32)</f>
        <v>-3.0198066269804258E-14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t="s">
        <v>74</v>
      </c>
      <c r="K6" s="39">
        <v>35.299999999999997</v>
      </c>
      <c r="L6" s="39">
        <v>27.9</v>
      </c>
      <c r="M6" s="25"/>
      <c r="O6" s="35"/>
      <c r="Q6" s="7"/>
    </row>
    <row r="7" spans="1:17" x14ac:dyDescent="0.35">
      <c r="A7" s="29">
        <v>46118</v>
      </c>
      <c r="B7" t="str">
        <f t="shared" si="0"/>
        <v>Mo</v>
      </c>
      <c r="C7" s="2" t="s">
        <v>65</v>
      </c>
      <c r="G7" s="27">
        <f t="shared" si="1"/>
        <v>0</v>
      </c>
      <c r="H7" s="27">
        <f ca="1">IF(Q7&lt;&gt;"",Q7,IF(OR(C7="Feiertag",A7&lt;Gesamt!$B$11,A7&gt;Gesamt!$B$13,),0,INDIRECT("N"&amp;WEEKDAY(A7,2)+19)))</f>
        <v>0</v>
      </c>
      <c r="I7" s="27">
        <f t="shared" si="2"/>
        <v>0</v>
      </c>
      <c r="J7" s="7" t="s">
        <v>74</v>
      </c>
      <c r="K7" s="39">
        <v>35.299999999999997</v>
      </c>
      <c r="L7" s="39">
        <v>27.9</v>
      </c>
      <c r="M7" s="1" t="s">
        <v>59</v>
      </c>
      <c r="N7" s="27">
        <f ca="1">Gesamt!B9+SUM(Gesamt!E2:E5)-SUM(Gesamt!J2:J5)</f>
        <v>-1.1013412404281553E-13</v>
      </c>
      <c r="O7" s="35"/>
      <c r="Q7" s="7"/>
    </row>
    <row r="8" spans="1:17" x14ac:dyDescent="0.35">
      <c r="A8" s="29">
        <v>46119</v>
      </c>
      <c r="B8" t="str">
        <f t="shared" si="0"/>
        <v>Di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81</v>
      </c>
      <c r="K8" s="39">
        <v>35.299999999999997</v>
      </c>
      <c r="L8" s="39">
        <v>27.9</v>
      </c>
      <c r="M8" s="25"/>
      <c r="O8" s="35"/>
      <c r="Q8" s="7"/>
    </row>
    <row r="9" spans="1:17" x14ac:dyDescent="0.35">
      <c r="A9" s="29">
        <v>46120</v>
      </c>
      <c r="B9" t="str">
        <f t="shared" si="0"/>
        <v>Mi</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7" t="s">
        <v>81</v>
      </c>
      <c r="K9" s="39">
        <v>35.299999999999997</v>
      </c>
      <c r="L9" s="39">
        <v>27.9</v>
      </c>
      <c r="M9" s="1" t="s">
        <v>25</v>
      </c>
      <c r="N9">
        <f>COUNTIF(C2:C32,"krank")</f>
        <v>0</v>
      </c>
      <c r="O9" s="35"/>
      <c r="Q9" s="7"/>
    </row>
    <row r="10" spans="1:17" x14ac:dyDescent="0.35">
      <c r="A10" s="29">
        <v>46121</v>
      </c>
      <c r="B10" t="str">
        <f t="shared" si="0"/>
        <v>Do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81</v>
      </c>
      <c r="K10" s="39">
        <v>35.299999999999997</v>
      </c>
      <c r="L10" s="39">
        <v>27.9</v>
      </c>
      <c r="M10" s="25"/>
      <c r="O10" s="35"/>
      <c r="Q10" s="7"/>
    </row>
    <row r="11" spans="1:17" x14ac:dyDescent="0.35">
      <c r="A11" s="29">
        <v>46122</v>
      </c>
      <c r="B11" t="str">
        <f t="shared" si="0"/>
        <v>Fr</v>
      </c>
      <c r="D11" s="24">
        <v>0.29166666666666669</v>
      </c>
      <c r="E11" s="24">
        <v>0.5625</v>
      </c>
      <c r="G11" s="27">
        <f t="shared" si="1"/>
        <v>6.5</v>
      </c>
      <c r="H11" s="27">
        <f ca="1">IF(Q11&lt;&gt;"",Q11,IF(OR(C11="Feiertag",A11&lt;Gesamt!$B$11,A11&gt;Gesamt!$B$13,),0,INDIRECT("N"&amp;WEEKDAY(A11,2)+19)))</f>
        <v>6.5</v>
      </c>
      <c r="I11" s="27">
        <f t="shared" ca="1" si="2"/>
        <v>0</v>
      </c>
      <c r="J11" s="7" t="s">
        <v>81</v>
      </c>
      <c r="K11" s="39">
        <v>35.299999999999997</v>
      </c>
      <c r="L11" s="39">
        <v>27.9</v>
      </c>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t="s">
        <v>81</v>
      </c>
      <c r="K12" s="39">
        <v>35.299999999999997</v>
      </c>
      <c r="L12" s="39">
        <v>27.9</v>
      </c>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t="s">
        <v>81</v>
      </c>
      <c r="K13" s="39">
        <v>35.299999999999997</v>
      </c>
      <c r="L13" s="39">
        <v>27.9</v>
      </c>
      <c r="M13" s="1" t="s">
        <v>26</v>
      </c>
      <c r="N13">
        <f>COUNTIF(C2:C32, "Urlaub")+COUNTIF(C2:C32,"Urlaub halber Tag")/2</f>
        <v>0</v>
      </c>
      <c r="O13" s="35"/>
      <c r="Q13" s="7"/>
    </row>
    <row r="14" spans="1:17" x14ac:dyDescent="0.35">
      <c r="A14" s="29">
        <v>46125</v>
      </c>
      <c r="B14" t="str">
        <f t="shared" si="0"/>
        <v>Mo</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81</v>
      </c>
      <c r="K14" s="39">
        <v>35.299999999999997</v>
      </c>
      <c r="L14" s="39">
        <v>27.9</v>
      </c>
      <c r="M14" s="25"/>
      <c r="O14" s="35"/>
      <c r="Q14" s="7"/>
    </row>
    <row r="15" spans="1:17" x14ac:dyDescent="0.35">
      <c r="A15" s="29">
        <v>46126</v>
      </c>
      <c r="B15" t="str">
        <f t="shared" si="0"/>
        <v>Di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81</v>
      </c>
      <c r="K15" s="39">
        <v>35.299999999999997</v>
      </c>
      <c r="L15" s="39">
        <v>27.9</v>
      </c>
      <c r="M15" s="1" t="s">
        <v>58</v>
      </c>
      <c r="N15">
        <f>Gesamt!B5+Gesamt!B7-SUM(Gesamt!G2:G5)</f>
        <v>24</v>
      </c>
      <c r="O15" s="35"/>
      <c r="Q15" s="7"/>
    </row>
    <row r="16" spans="1:17" x14ac:dyDescent="0.35">
      <c r="A16" s="29">
        <v>46127</v>
      </c>
      <c r="B16" t="str">
        <f t="shared" si="0"/>
        <v>Mi</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81</v>
      </c>
      <c r="K16" s="39">
        <v>35.299999999999997</v>
      </c>
      <c r="L16" s="39">
        <v>27.9</v>
      </c>
      <c r="O16" s="35"/>
      <c r="Q16" s="7"/>
    </row>
    <row r="17" spans="1:17" x14ac:dyDescent="0.35">
      <c r="A17" s="29">
        <v>46128</v>
      </c>
      <c r="B17" t="str">
        <f t="shared" si="0"/>
        <v>Do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81</v>
      </c>
      <c r="K17" s="39">
        <v>35.299999999999997</v>
      </c>
      <c r="L17" s="39">
        <v>27.9</v>
      </c>
      <c r="M17" s="1" t="s">
        <v>50</v>
      </c>
      <c r="N17" s="27">
        <f>SUM(G2:G32)</f>
        <v>162</v>
      </c>
      <c r="O17" s="35"/>
      <c r="Q17" s="7"/>
    </row>
    <row r="18" spans="1:17" x14ac:dyDescent="0.35">
      <c r="A18" s="29">
        <v>46129</v>
      </c>
      <c r="B18" t="str">
        <f t="shared" si="0"/>
        <v>Fr</v>
      </c>
      <c r="D18" s="24">
        <v>0.29166666666666669</v>
      </c>
      <c r="E18" s="24">
        <v>0.5625</v>
      </c>
      <c r="G18" s="27">
        <f t="shared" si="1"/>
        <v>6.5</v>
      </c>
      <c r="H18" s="27">
        <f ca="1">IF(Q18&lt;&gt;"",Q18,IF(OR(C18="Feiertag",A18&lt;Gesamt!$B$11,A18&gt;Gesamt!$B$13,),0,INDIRECT("N"&amp;WEEKDAY(A18,2)+19)))</f>
        <v>6.5</v>
      </c>
      <c r="I18" s="27">
        <f t="shared" ca="1" si="2"/>
        <v>0</v>
      </c>
      <c r="J18" s="7" t="s">
        <v>81</v>
      </c>
      <c r="K18" s="39">
        <v>35.299999999999997</v>
      </c>
      <c r="L18" s="39">
        <v>27.9</v>
      </c>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t="s">
        <v>81</v>
      </c>
      <c r="K19" s="39">
        <v>35.299999999999997</v>
      </c>
      <c r="L19" s="39">
        <v>27.9</v>
      </c>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t="s">
        <v>81</v>
      </c>
      <c r="K20" s="39">
        <v>35.299999999999997</v>
      </c>
      <c r="L20" s="39">
        <v>27.9</v>
      </c>
      <c r="M20" s="6" t="s">
        <v>43</v>
      </c>
      <c r="N20" s="7">
        <f>Gesamt!C30</f>
        <v>8</v>
      </c>
      <c r="O20" s="35"/>
      <c r="Q20" s="7"/>
    </row>
    <row r="21" spans="1:17" x14ac:dyDescent="0.35">
      <c r="A21" s="29">
        <v>46132</v>
      </c>
      <c r="B21" t="str">
        <f t="shared" si="0"/>
        <v>Mo</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81</v>
      </c>
      <c r="K21" s="39">
        <v>35.299999999999997</v>
      </c>
      <c r="L21" s="39">
        <v>27.9</v>
      </c>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81</v>
      </c>
      <c r="K22" s="39">
        <v>35.299999999999997</v>
      </c>
      <c r="L22" s="39">
        <v>27.9</v>
      </c>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82</v>
      </c>
      <c r="K23" s="39">
        <v>35.299999999999997</v>
      </c>
      <c r="L23" s="39">
        <v>27.9</v>
      </c>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82</v>
      </c>
      <c r="K24" s="39">
        <v>35.299999999999997</v>
      </c>
      <c r="L24" s="39">
        <v>27.9</v>
      </c>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82</v>
      </c>
      <c r="K25" s="39">
        <v>35.299999999999997</v>
      </c>
      <c r="L25" s="39">
        <v>27.9</v>
      </c>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t="s">
        <v>82</v>
      </c>
      <c r="K26" s="39">
        <v>35.299999999999997</v>
      </c>
      <c r="L26" s="39">
        <v>27.9</v>
      </c>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t="s">
        <v>82</v>
      </c>
      <c r="K27" s="39">
        <v>35.299999999999997</v>
      </c>
      <c r="L27" s="39">
        <v>27.9</v>
      </c>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82</v>
      </c>
      <c r="K28" s="39">
        <v>35.299999999999997</v>
      </c>
      <c r="L28" s="39">
        <v>27.9</v>
      </c>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82</v>
      </c>
      <c r="K29" s="39">
        <v>35.299999999999997</v>
      </c>
      <c r="L29" s="39">
        <v>27.9</v>
      </c>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82</v>
      </c>
      <c r="K30" s="39">
        <v>35.299999999999997</v>
      </c>
      <c r="L30" s="39">
        <v>27.9</v>
      </c>
      <c r="M30" s="42" t="s">
        <v>83</v>
      </c>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82</v>
      </c>
      <c r="K31" s="39">
        <v>35.299999999999997</v>
      </c>
      <c r="L31" s="39">
        <v>27.9</v>
      </c>
      <c r="O31" s="35"/>
      <c r="Q31" s="7"/>
    </row>
    <row r="32" spans="1:17" x14ac:dyDescent="0.35">
      <c r="A32" s="23"/>
      <c r="H32" s="7"/>
      <c r="I32" s="7"/>
      <c r="J32" s="7"/>
      <c r="K32" s="39"/>
      <c r="L32" s="39"/>
    </row>
    <row r="33" spans="10:12" x14ac:dyDescent="0.35">
      <c r="J33" s="2" t="s">
        <v>68</v>
      </c>
      <c r="K33" s="39">
        <f>SUM(K2:K32)</f>
        <v>1058.9999999999995</v>
      </c>
      <c r="L33" s="39">
        <f>SUM(L2:L32)</f>
        <v>836.99999999999955</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F4">
    <cfRule type="expression" dxfId="31" priority="1">
      <formula>$C2="Feiertag"</formula>
    </cfRule>
    <cfRule type="expression" dxfId="30" priority="2">
      <formula>WEEKDAY($A2,2)&gt;=6</formula>
    </cfRule>
  </conditionalFormatting>
  <conditionalFormatting sqref="A7:F11">
    <cfRule type="expression" dxfId="29" priority="9">
      <formula>$C7="Feiertag"</formula>
    </cfRule>
    <cfRule type="expression" dxfId="28" priority="10">
      <formula>WEEKDAY($A7,2)&gt;=6</formula>
    </cfRule>
  </conditionalFormatting>
  <conditionalFormatting sqref="A21:F25">
    <cfRule type="expression" dxfId="27" priority="5">
      <formula>$C21="Feiertag"</formula>
    </cfRule>
    <cfRule type="expression" dxfId="26" priority="6">
      <formula>WEEKDAY($A21,2)&gt;=6</formula>
    </cfRule>
  </conditionalFormatting>
  <conditionalFormatting sqref="A12:I20">
    <cfRule type="expression" dxfId="25" priority="7">
      <formula>$C12="Feiertag"</formula>
    </cfRule>
    <cfRule type="expression" dxfId="24" priority="8">
      <formula>WEEKDAY($A12,2)&gt;=6</formula>
    </cfRule>
  </conditionalFormatting>
  <conditionalFormatting sqref="A26:I31">
    <cfRule type="expression" dxfId="23" priority="3">
      <formula>$C26="Feiertag"</formula>
    </cfRule>
    <cfRule type="expression" dxfId="22" priority="4">
      <formula>WEEKDAY($A26,2)&gt;=6</formula>
    </cfRule>
  </conditionalFormatting>
  <conditionalFormatting sqref="G2:J2 G3:I4 J3:J7 A5:I6 G7:I7 G8:J8 G9:I11 J9:J20 G21:J23 G24:I25 J24:J31">
    <cfRule type="expression" dxfId="21" priority="11">
      <formula>$C2="Feiertag"</formula>
    </cfRule>
    <cfRule type="expression" dxfId="20" priority="1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topLeftCell="A10" zoomScaleNormal="100" workbookViewId="0">
      <selection activeCell="N30" sqref="N30"/>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82</v>
      </c>
      <c r="K2" s="39">
        <v>35.299999999999997</v>
      </c>
      <c r="L2" s="39">
        <v>27.9</v>
      </c>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t="s">
        <v>82</v>
      </c>
      <c r="K3" s="39">
        <v>35.299999999999997</v>
      </c>
      <c r="L3" s="39">
        <v>27.9</v>
      </c>
      <c r="M3" s="45" t="str">
        <f>Gesamt!A3</f>
        <v>Mirko GASPARIN</v>
      </c>
      <c r="N3" s="45"/>
      <c r="O3" s="35"/>
      <c r="Q3" s="7"/>
    </row>
    <row r="4" spans="1:17" x14ac:dyDescent="0.35">
      <c r="A4" s="29">
        <v>46145</v>
      </c>
      <c r="B4" t="str">
        <f t="shared" si="0"/>
        <v>So</v>
      </c>
      <c r="G4" s="27">
        <f t="shared" si="1"/>
        <v>0</v>
      </c>
      <c r="H4" s="27">
        <f ca="1">IF(Q4&lt;&gt;"",Q4,IF(OR(C4="Feiertag",A4&lt;Gesamt!$B$11,A4&gt;Gesamt!$B$13,),0,INDIRECT("N"&amp;WEEKDAY(A4,2)+19)))</f>
        <v>0</v>
      </c>
      <c r="I4" s="27">
        <f t="shared" si="2"/>
        <v>0</v>
      </c>
      <c r="J4" s="7" t="s">
        <v>82</v>
      </c>
      <c r="K4" s="39">
        <v>35.299999999999997</v>
      </c>
      <c r="L4" s="39">
        <v>27.9</v>
      </c>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82</v>
      </c>
      <c r="K5" s="39">
        <v>35.299999999999997</v>
      </c>
      <c r="L5" s="39">
        <v>27.9</v>
      </c>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82</v>
      </c>
      <c r="K6" s="39">
        <v>35.299999999999997</v>
      </c>
      <c r="L6" s="39">
        <v>27.9</v>
      </c>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82</v>
      </c>
      <c r="K7" s="39">
        <v>35.299999999999997</v>
      </c>
      <c r="L7" s="39">
        <v>27.9</v>
      </c>
      <c r="M7" s="1" t="s">
        <v>59</v>
      </c>
      <c r="N7" s="27">
        <f ca="1">Gesamt!B9+SUM(Gesamt!E2:E6)-SUM(Gesamt!J2:J6)</f>
        <v>-1.3500311979441904E-13</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82</v>
      </c>
      <c r="K8" s="39">
        <v>35.299999999999997</v>
      </c>
      <c r="L8" s="39">
        <v>27.9</v>
      </c>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t="s">
        <v>82</v>
      </c>
      <c r="K9" s="39">
        <v>35.299999999999997</v>
      </c>
      <c r="L9" s="39">
        <v>27.9</v>
      </c>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t="s">
        <v>82</v>
      </c>
      <c r="K10" s="39">
        <v>35.299999999999997</v>
      </c>
      <c r="L10" s="39">
        <v>27.9</v>
      </c>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t="s">
        <v>82</v>
      </c>
      <c r="K11" s="39">
        <v>35.299999999999997</v>
      </c>
      <c r="L11" s="39">
        <v>27.9</v>
      </c>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82</v>
      </c>
      <c r="K12" s="39">
        <v>35.299999999999997</v>
      </c>
      <c r="L12" s="39">
        <v>27.9</v>
      </c>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82</v>
      </c>
      <c r="K13" s="39">
        <v>35.299999999999997</v>
      </c>
      <c r="L13" s="39">
        <v>27.9</v>
      </c>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82</v>
      </c>
      <c r="K14" s="39">
        <v>35.299999999999997</v>
      </c>
      <c r="L14" s="39">
        <v>27.9</v>
      </c>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t="s">
        <v>82</v>
      </c>
      <c r="K15" s="39">
        <v>35.299999999999997</v>
      </c>
      <c r="L15" s="39">
        <v>27.9</v>
      </c>
      <c r="M15" s="1" t="s">
        <v>58</v>
      </c>
      <c r="N15">
        <f>Gesamt!B5+Gesamt!B7-SUM(Gesamt!G2:G6)</f>
        <v>24</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t="s">
        <v>82</v>
      </c>
      <c r="K16" s="39">
        <v>35.299999999999997</v>
      </c>
      <c r="L16" s="39">
        <v>27.9</v>
      </c>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t="s">
        <v>82</v>
      </c>
      <c r="K17" s="39">
        <v>35.299999999999997</v>
      </c>
      <c r="L17" s="39">
        <v>27.9</v>
      </c>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t="s">
        <v>74</v>
      </c>
      <c r="K18" s="39">
        <v>35.299999999999997</v>
      </c>
      <c r="L18" s="39">
        <v>27.9</v>
      </c>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74</v>
      </c>
      <c r="K19" s="39">
        <v>35.299999999999997</v>
      </c>
      <c r="L19" s="39">
        <v>27.9</v>
      </c>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74</v>
      </c>
      <c r="K20" s="39">
        <v>35.299999999999997</v>
      </c>
      <c r="L20" s="39">
        <v>27.9</v>
      </c>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74</v>
      </c>
      <c r="K21" s="39">
        <v>35.299999999999997</v>
      </c>
      <c r="L21" s="39">
        <v>27.9</v>
      </c>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82</v>
      </c>
      <c r="K22" s="39">
        <v>35.299999999999997</v>
      </c>
      <c r="L22" s="39">
        <v>27.9</v>
      </c>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t="s">
        <v>82</v>
      </c>
      <c r="K23" s="39">
        <v>35.299999999999997</v>
      </c>
      <c r="L23" s="39">
        <v>27.9</v>
      </c>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t="s">
        <v>82</v>
      </c>
      <c r="K24" s="39">
        <v>35.299999999999997</v>
      </c>
      <c r="L24" s="39">
        <v>27.9</v>
      </c>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t="s">
        <v>85</v>
      </c>
      <c r="K25" s="39">
        <v>35.299999999999997</v>
      </c>
      <c r="L25" s="39">
        <v>27.9</v>
      </c>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t="s">
        <v>85</v>
      </c>
      <c r="K26" s="39">
        <v>35.299999999999997</v>
      </c>
      <c r="L26" s="39">
        <v>27.9</v>
      </c>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85</v>
      </c>
      <c r="K27" s="39">
        <v>35.299999999999997</v>
      </c>
      <c r="L27" s="39">
        <v>27.9</v>
      </c>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85</v>
      </c>
      <c r="K28" s="39">
        <v>35.299999999999997</v>
      </c>
      <c r="L28" s="39">
        <v>27.9</v>
      </c>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85</v>
      </c>
      <c r="K29" s="39">
        <v>35.299999999999997</v>
      </c>
      <c r="L29" s="39">
        <v>27.9</v>
      </c>
      <c r="M29" s="42" t="s">
        <v>86</v>
      </c>
      <c r="N29" s="2" t="s">
        <v>88</v>
      </c>
      <c r="O29" s="48">
        <f>1500+1500+2000+2010+2000+2000</f>
        <v>11010</v>
      </c>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t="s">
        <v>85</v>
      </c>
      <c r="K30" s="39">
        <v>35.299999999999997</v>
      </c>
      <c r="L30" s="39">
        <v>27.9</v>
      </c>
      <c r="O30" s="35"/>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t="s">
        <v>85</v>
      </c>
      <c r="K31" s="39">
        <v>35.299999999999997</v>
      </c>
      <c r="L31" s="39">
        <v>27.9</v>
      </c>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t="s">
        <v>85</v>
      </c>
      <c r="K32" s="39">
        <v>35.299999999999997</v>
      </c>
      <c r="L32" s="39">
        <v>27.9</v>
      </c>
      <c r="M32" s="44" t="s">
        <v>87</v>
      </c>
      <c r="O32" s="35"/>
      <c r="Q32" s="7"/>
    </row>
    <row r="33" spans="10:12" x14ac:dyDescent="0.35">
      <c r="K33" s="39"/>
      <c r="L33" s="39"/>
    </row>
    <row r="34" spans="10:12" x14ac:dyDescent="0.35">
      <c r="J34" s="2" t="s">
        <v>68</v>
      </c>
      <c r="K34" s="39">
        <f>SUM(K2:K33)</f>
        <v>1094.2999999999995</v>
      </c>
      <c r="L34" s="39">
        <f>SUM(L2:L33)</f>
        <v>864.89999999999952</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19:F23">
    <cfRule type="expression" dxfId="19" priority="16">
      <formula>WEEKDAY($A19,2)&gt;=6</formula>
    </cfRule>
  </conditionalFormatting>
  <conditionalFormatting sqref="A2:J18">
    <cfRule type="expression" dxfId="18" priority="8">
      <formula>WEEKDAY($A2,2)&gt;=6</formula>
    </cfRule>
  </conditionalFormatting>
  <conditionalFormatting sqref="A2:J32">
    <cfRule type="expression" dxfId="17" priority="1">
      <formula>$C2="Feiertag"</formula>
    </cfRule>
  </conditionalFormatting>
  <conditionalFormatting sqref="A25:J32">
    <cfRule type="expression" dxfId="16" priority="14">
      <formula>WEEKDAY($A25,2)&gt;=6</formula>
    </cfRule>
  </conditionalFormatting>
  <conditionalFormatting sqref="G19:J21 G22:I23 A24:I24">
    <cfRule type="expression" dxfId="15" priority="20">
      <formula>WEEKDAY($A19,2)&gt;=6</formula>
    </cfRule>
  </conditionalFormatting>
  <conditionalFormatting sqref="J22:J24">
    <cfRule type="expression" dxfId="14" priority="2">
      <formula>WEEKDAY($A22,2)&gt;=6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topLeftCell="A10"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Mirko GASPARIN</v>
      </c>
      <c r="N3" s="45"/>
      <c r="O3" s="35"/>
      <c r="Q3" s="7"/>
    </row>
    <row r="4" spans="1:17" x14ac:dyDescent="0.3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-1.3500311979441904E-13</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3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Mirko GASPARIN</v>
      </c>
      <c r="N3" s="45"/>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-1.3500311979441904E-13</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5" t="str">
        <f>Gesamt!A3</f>
        <v>Mirko GASPARIN</v>
      </c>
      <c r="N3" s="45"/>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-1.3500311979441904E-13</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Mirko GASPARIN</v>
      </c>
      <c r="N3" s="45"/>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-1.3500311979441904E-13</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5" t="str">
        <f>Gesamt!A3</f>
        <v>Mirko GASPARIN</v>
      </c>
      <c r="N3" s="45"/>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-1.3500311979441904E-13</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5" t="str">
        <f>Gesamt!A3</f>
        <v>Mirko GASPARIN</v>
      </c>
      <c r="N3" s="45"/>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-1.3500311979441904E-13</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26" sqref="C26"/>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5" t="str">
        <f>Gesamt!A3</f>
        <v>Mirko GASPARIN</v>
      </c>
      <c r="N3" s="45"/>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-1.3500311979441904E-13</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3" sqref="A3:B3"/>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 ca="1">Januar!N5</f>
        <v>-1.9539925233402755E-14</v>
      </c>
      <c r="F2" s="8">
        <f>Januar!N9</f>
        <v>0</v>
      </c>
      <c r="G2" s="2">
        <f>Januar!N13</f>
        <v>0</v>
      </c>
      <c r="H2" s="7">
        <f>Januar!N17</f>
        <v>107.5</v>
      </c>
      <c r="I2" s="7"/>
      <c r="J2" s="7">
        <v>0</v>
      </c>
      <c r="Z2" s="2" t="b">
        <v>1</v>
      </c>
    </row>
    <row r="3" spans="1:26" ht="15" customHeight="1" x14ac:dyDescent="0.35">
      <c r="A3" s="46" t="s">
        <v>84</v>
      </c>
      <c r="B3" s="46"/>
      <c r="D3" s="6" t="s">
        <v>10</v>
      </c>
      <c r="E3" s="7">
        <f ca="1">Februar!N5</f>
        <v>-2.8421709430404007E-14</v>
      </c>
      <c r="F3" s="8">
        <f>Februar!N9</f>
        <v>0</v>
      </c>
      <c r="G3" s="2">
        <f>Februar!N13</f>
        <v>0</v>
      </c>
      <c r="H3" s="7">
        <f>Februar!N17</f>
        <v>153.99999999999997</v>
      </c>
      <c r="I3" s="7"/>
      <c r="J3" s="7">
        <v>0</v>
      </c>
      <c r="Z3" s="2" t="b">
        <v>1</v>
      </c>
    </row>
    <row r="4" spans="1:26" x14ac:dyDescent="0.35">
      <c r="D4" s="6" t="s">
        <v>11</v>
      </c>
      <c r="E4" s="7">
        <f ca="1">März!N5</f>
        <v>-3.1974423109204508E-14</v>
      </c>
      <c r="F4" s="8">
        <f>März!N9</f>
        <v>0</v>
      </c>
      <c r="G4" s="2">
        <f>März!N13</f>
        <v>0</v>
      </c>
      <c r="H4" s="7">
        <f>März!N17</f>
        <v>169.99999999999997</v>
      </c>
      <c r="I4" s="7"/>
      <c r="J4" s="7">
        <v>0</v>
      </c>
      <c r="Z4" s="2" t="b">
        <v>1</v>
      </c>
    </row>
    <row r="5" spans="1:26" x14ac:dyDescent="0.35">
      <c r="A5" s="1" t="s">
        <v>28</v>
      </c>
      <c r="B5" s="2">
        <v>24</v>
      </c>
      <c r="D5" s="6" t="s">
        <v>12</v>
      </c>
      <c r="E5" s="7">
        <f ca="1">April!N5</f>
        <v>-3.0198066269804258E-14</v>
      </c>
      <c r="F5" s="8">
        <f>April!N9</f>
        <v>0</v>
      </c>
      <c r="G5" s="2">
        <f>April!N13</f>
        <v>0</v>
      </c>
      <c r="H5" s="7">
        <f>April!N17</f>
        <v>162</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46034</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-1.3500311979441904E-13</v>
      </c>
      <c r="F15" s="8">
        <f>SUM(F2:F13)</f>
        <v>0</v>
      </c>
      <c r="G15" s="2">
        <f>SUM(G2:G13)</f>
        <v>0</v>
      </c>
      <c r="H15" s="7">
        <f>SUM(H2:H13)</f>
        <v>731.5</v>
      </c>
      <c r="I15" s="7"/>
      <c r="J15" s="7">
        <f>SUM(J2:J13)</f>
        <v>0</v>
      </c>
    </row>
    <row r="16" spans="1:26" x14ac:dyDescent="0.35">
      <c r="A16" s="6" t="s">
        <v>9</v>
      </c>
      <c r="B16" s="7">
        <f>Januar!N27</f>
        <v>38.5</v>
      </c>
    </row>
    <row r="17" spans="1:7" x14ac:dyDescent="0.35">
      <c r="A17" s="6" t="s">
        <v>10</v>
      </c>
      <c r="B17" s="7">
        <f>Februar!N27</f>
        <v>38.5</v>
      </c>
      <c r="D17" s="4" t="s">
        <v>39</v>
      </c>
      <c r="E17" s="7">
        <f ca="1">SUM(E2:E13)+B9-J15</f>
        <v>-1.3500311979441904E-13</v>
      </c>
    </row>
    <row r="18" spans="1:7" x14ac:dyDescent="0.35">
      <c r="A18" s="6" t="s">
        <v>11</v>
      </c>
      <c r="B18" s="7">
        <f>März!N27</f>
        <v>38.5</v>
      </c>
      <c r="D18" s="9" t="s">
        <v>40</v>
      </c>
      <c r="G18" s="2">
        <f>B5+B7-G15</f>
        <v>24</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7" t="s">
        <v>55</v>
      </c>
    </row>
    <row r="24" spans="19:20" x14ac:dyDescent="0.35">
      <c r="S24" s="47"/>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2026-06-08T12:42:14Z</dcterms:modified>
</cp:coreProperties>
</file>