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0E16EB31-3A11-46F6-A789-3794E5CE2B4E}" xr6:coauthVersionLast="47" xr6:coauthVersionMax="47" xr10:uidLastSave="{00000000-0000-0000-0000-000000000000}"/>
  <bookViews>
    <workbookView xWindow="22932" yWindow="-108" windowWidth="23256" windowHeight="12456"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6" l="1"/>
  <c r="O30" i="5"/>
  <c r="L34" i="12"/>
  <c r="L33" i="11"/>
  <c r="L34" i="10"/>
  <c r="L33" i="9"/>
  <c r="L34" i="8"/>
  <c r="L34" i="7"/>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5" i="3"/>
  <c r="H6" i="3"/>
  <c r="H8" i="3"/>
  <c r="H16" i="3"/>
  <c r="H13" i="3"/>
  <c r="H4" i="3"/>
  <c r="H30" i="3"/>
  <c r="H23" i="3"/>
  <c r="H21" i="3"/>
  <c r="H9" i="3"/>
  <c r="H20" i="3"/>
  <c r="H18" i="3"/>
  <c r="H10" i="3"/>
  <c r="H3" i="3"/>
  <c r="H2" i="3"/>
  <c r="H31" i="3"/>
  <c r="H11" i="3"/>
  <c r="H32" i="3"/>
  <c r="H17" i="3"/>
  <c r="H24" i="3"/>
  <c r="H22" i="3"/>
  <c r="H7" i="3"/>
  <c r="H14" i="3"/>
  <c r="H28" i="3"/>
  <c r="H29" i="3"/>
  <c r="H27" i="3"/>
  <c r="H2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7" i="10"/>
  <c r="H26" i="5"/>
  <c r="H26" i="12"/>
  <c r="H5" i="6"/>
  <c r="H9" i="12"/>
  <c r="I7" i="4" l="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7" i="10"/>
  <c r="H30" i="4"/>
  <c r="H26" i="7"/>
  <c r="H15" i="6"/>
  <c r="H2" i="8"/>
  <c r="H30" i="11"/>
  <c r="H4" i="6"/>
  <c r="H21" i="11"/>
  <c r="H26" i="11"/>
  <c r="H18" i="8"/>
  <c r="H22" i="8"/>
  <c r="H7" i="11"/>
  <c r="H17" i="4"/>
  <c r="H8" i="5"/>
  <c r="H27" i="5"/>
  <c r="H5" i="3"/>
  <c r="H17" i="2"/>
  <c r="H9" i="7"/>
  <c r="H21" i="7"/>
  <c r="H10" i="9"/>
  <c r="H13" i="10"/>
  <c r="H21" i="9"/>
  <c r="H28" i="2"/>
  <c r="H19" i="11"/>
  <c r="H6" i="11"/>
  <c r="H14" i="4"/>
  <c r="H3" i="4"/>
  <c r="H26" i="10"/>
  <c r="H21" i="1"/>
  <c r="H19" i="12"/>
  <c r="H11" i="2"/>
  <c r="H32" i="5"/>
  <c r="H6" i="7"/>
  <c r="H12" i="2"/>
  <c r="H31" i="12"/>
  <c r="H28" i="7"/>
  <c r="H13" i="5"/>
  <c r="H27" i="4"/>
  <c r="H5" i="4"/>
  <c r="H4" i="1"/>
  <c r="H4" i="11"/>
  <c r="H24" i="12"/>
  <c r="H19" i="6"/>
  <c r="H12" i="3"/>
  <c r="H23" i="1"/>
  <c r="H25" i="7"/>
  <c r="H10" i="11"/>
  <c r="H20" i="12"/>
  <c r="H9" i="6"/>
  <c r="H20" i="11"/>
  <c r="H21" i="12"/>
  <c r="H18" i="9"/>
  <c r="H3" i="10"/>
  <c r="H3" i="7"/>
  <c r="H29" i="1"/>
  <c r="H28" i="1"/>
  <c r="H15" i="2"/>
  <c r="H11" i="11"/>
  <c r="H16" i="4"/>
  <c r="H17" i="12"/>
  <c r="H11" i="8"/>
  <c r="H2" i="6"/>
  <c r="H7" i="1"/>
  <c r="H24" i="9"/>
  <c r="H15" i="12"/>
  <c r="H26" i="6"/>
  <c r="H15" i="9"/>
  <c r="H29" i="11"/>
  <c r="H26" i="4"/>
  <c r="H5" i="1"/>
  <c r="H22" i="1"/>
  <c r="H18" i="10"/>
  <c r="H20" i="8"/>
  <c r="H31" i="7"/>
  <c r="H14" i="5"/>
  <c r="H12" i="6"/>
  <c r="H29" i="7"/>
  <c r="H15" i="4"/>
  <c r="H28" i="11"/>
  <c r="H18" i="4"/>
  <c r="H23" i="10"/>
  <c r="H14" i="12"/>
  <c r="H24" i="11"/>
  <c r="H16" i="11"/>
  <c r="H5" i="8"/>
  <c r="H27" i="12"/>
  <c r="H23" i="2"/>
  <c r="H27" i="2"/>
  <c r="H19" i="8"/>
  <c r="H28" i="5"/>
  <c r="H5" i="10"/>
  <c r="H9" i="10"/>
  <c r="H8" i="6"/>
  <c r="H21" i="6"/>
  <c r="H31" i="10"/>
  <c r="H31" i="4"/>
  <c r="H19" i="5"/>
  <c r="H19" i="2"/>
  <c r="H25" i="8"/>
  <c r="H20" i="2"/>
  <c r="H8" i="9"/>
  <c r="H14" i="2"/>
  <c r="H3" i="8"/>
  <c r="H5" i="11"/>
  <c r="H22" i="11"/>
  <c r="H25" i="9"/>
  <c r="H30" i="9"/>
  <c r="H17" i="1"/>
  <c r="H3" i="5"/>
  <c r="H2" i="2"/>
  <c r="H20" i="5"/>
  <c r="H22" i="2"/>
  <c r="H28" i="8"/>
  <c r="H23" i="9"/>
  <c r="H25" i="12"/>
  <c r="H21" i="8"/>
  <c r="H10" i="6"/>
  <c r="H20" i="9"/>
  <c r="H6" i="4"/>
  <c r="H29" i="12"/>
  <c r="H2" i="11"/>
  <c r="H29" i="10"/>
  <c r="H27" i="8"/>
  <c r="H29" i="5"/>
  <c r="H26" i="8"/>
  <c r="H30" i="7"/>
  <c r="H30" i="12"/>
  <c r="H5" i="7"/>
  <c r="H13" i="9"/>
  <c r="H2" i="10"/>
  <c r="H23" i="6"/>
  <c r="H16" i="12"/>
  <c r="H12" i="12"/>
  <c r="H28" i="12"/>
  <c r="H15" i="8"/>
  <c r="H19" i="1"/>
  <c r="H22" i="10"/>
  <c r="H14" i="10"/>
  <c r="H3" i="11"/>
  <c r="H26" i="1"/>
  <c r="H24" i="6"/>
  <c r="H15" i="10"/>
  <c r="H30" i="1"/>
  <c r="H16" i="1"/>
  <c r="H24" i="2"/>
  <c r="H4" i="12"/>
  <c r="H14" i="8"/>
  <c r="H6" i="2"/>
  <c r="H26" i="2"/>
  <c r="H19" i="4"/>
  <c r="H16" i="2"/>
  <c r="H5" i="2"/>
  <c r="H17" i="7"/>
  <c r="H12" i="5"/>
  <c r="H23" i="4"/>
  <c r="H9" i="2"/>
  <c r="H7" i="7"/>
  <c r="H16" i="9"/>
  <c r="H2" i="9"/>
  <c r="H25" i="2"/>
  <c r="H6" i="8"/>
  <c r="H10" i="5"/>
  <c r="H10" i="12"/>
  <c r="H10" i="10"/>
  <c r="H22" i="7"/>
  <c r="H24" i="4"/>
  <c r="H16" i="8"/>
  <c r="H21" i="2"/>
  <c r="H16" i="7"/>
  <c r="H8" i="7"/>
  <c r="H2" i="1"/>
  <c r="H6" i="1"/>
  <c r="H22" i="4"/>
  <c r="H8" i="11"/>
  <c r="H32" i="12"/>
  <c r="H9" i="5"/>
  <c r="H15" i="1"/>
  <c r="H10" i="8"/>
  <c r="H28" i="10"/>
  <c r="H17" i="6"/>
  <c r="H9" i="4"/>
  <c r="H2" i="4"/>
  <c r="H29" i="2"/>
  <c r="H30" i="5"/>
  <c r="H3" i="12"/>
  <c r="H28" i="9"/>
  <c r="H14" i="7"/>
  <c r="H21" i="4"/>
  <c r="H5" i="12"/>
  <c r="H24" i="7"/>
  <c r="H8" i="8"/>
  <c r="H20" i="4"/>
  <c r="H13" i="12"/>
  <c r="H12" i="10"/>
  <c r="H22" i="6"/>
  <c r="H25" i="4"/>
  <c r="H22" i="5"/>
  <c r="H4" i="4"/>
  <c r="H28" i="6"/>
  <c r="H7" i="5"/>
  <c r="H7" i="12"/>
  <c r="H13" i="1"/>
  <c r="H26" i="3"/>
  <c r="H7" i="8"/>
  <c r="H29" i="8"/>
  <c r="H15" i="7"/>
  <c r="H27" i="1"/>
  <c r="H24" i="1"/>
  <c r="H24" i="10"/>
  <c r="H5" i="9"/>
  <c r="H11" i="1"/>
  <c r="H6" i="10"/>
  <c r="H14" i="6"/>
  <c r="H27" i="11"/>
  <c r="H8" i="12"/>
  <c r="H20" i="10"/>
  <c r="H12" i="8"/>
  <c r="H12" i="11"/>
  <c r="H16" i="10"/>
  <c r="H14" i="9"/>
  <c r="H31" i="5"/>
  <c r="H8" i="1"/>
  <c r="H9" i="1"/>
  <c r="H23" i="11"/>
  <c r="H12" i="4"/>
  <c r="H16" i="5"/>
  <c r="H11" i="9"/>
  <c r="H23" i="5"/>
  <c r="H13" i="8"/>
  <c r="H2" i="7"/>
  <c r="H31" i="9"/>
  <c r="H3" i="1"/>
  <c r="H30" i="8"/>
  <c r="H18" i="7"/>
  <c r="H25" i="10"/>
  <c r="H31" i="1"/>
  <c r="H26" i="9"/>
  <c r="H29" i="9"/>
  <c r="H31" i="8"/>
  <c r="H28" i="4"/>
  <c r="H30" i="6"/>
  <c r="H27" i="7"/>
  <c r="H6" i="9"/>
  <c r="H8" i="4"/>
  <c r="H13" i="6"/>
  <c r="H18" i="5"/>
  <c r="H6" i="5"/>
  <c r="H10" i="4"/>
  <c r="H20" i="1"/>
  <c r="H12" i="1"/>
  <c r="H22" i="12"/>
  <c r="H23" i="8"/>
  <c r="H32" i="10"/>
  <c r="H10" i="2"/>
  <c r="H17" i="8"/>
  <c r="H7" i="9"/>
  <c r="H18" i="11"/>
  <c r="H21" i="10"/>
  <c r="H18" i="2"/>
  <c r="H12" i="9"/>
  <c r="H11" i="5"/>
  <c r="H10" i="7"/>
  <c r="H4" i="10"/>
  <c r="H32" i="8"/>
  <c r="H4" i="5"/>
  <c r="H7" i="6"/>
  <c r="H27" i="6"/>
  <c r="H3" i="2"/>
  <c r="H13" i="2"/>
  <c r="H4" i="7"/>
  <c r="H20" i="6"/>
  <c r="H17" i="10"/>
  <c r="H17" i="5"/>
  <c r="H25" i="5"/>
  <c r="H13" i="7"/>
  <c r="H13" i="4"/>
  <c r="H30" i="10"/>
  <c r="H11" i="6"/>
  <c r="H3" i="6"/>
  <c r="H25" i="1"/>
  <c r="H23" i="12"/>
  <c r="H19" i="3"/>
  <c r="H3" i="9"/>
  <c r="H16" i="6"/>
  <c r="H31" i="11"/>
  <c r="H32" i="7"/>
  <c r="H14" i="1"/>
  <c r="H18" i="6"/>
  <c r="H24" i="5"/>
  <c r="H25" i="11"/>
  <c r="H8" i="2"/>
  <c r="H29" i="4"/>
  <c r="H9" i="11"/>
  <c r="H15" i="11"/>
  <c r="H31" i="6"/>
  <c r="H17" i="9"/>
  <c r="H11" i="4"/>
  <c r="H4" i="8"/>
  <c r="H27" i="9"/>
  <c r="H25" i="6"/>
  <c r="H18" i="1"/>
  <c r="H19" i="7"/>
  <c r="H18" i="12"/>
  <c r="H19" i="9"/>
  <c r="H9" i="8"/>
  <c r="H8" i="10"/>
  <c r="H12" i="7"/>
  <c r="H4" i="9"/>
  <c r="H29" i="6"/>
  <c r="H17" i="11"/>
  <c r="H22" i="9"/>
  <c r="H7" i="2"/>
  <c r="H4" i="2"/>
  <c r="H9" i="9"/>
  <c r="H24" i="8"/>
  <c r="H21" i="5"/>
  <c r="H20" i="7"/>
  <c r="H6" i="12"/>
  <c r="H6" i="6"/>
  <c r="H11" i="10"/>
  <c r="H10" i="1"/>
  <c r="H5" i="5"/>
  <c r="H32" i="1"/>
  <c r="H11" i="12"/>
  <c r="H23" i="7"/>
  <c r="H13" i="11"/>
  <c r="H11" i="7"/>
  <c r="H14" i="11"/>
  <c r="H2" i="12"/>
  <c r="H19" i="10"/>
  <c r="I11" i="7" l="1"/>
  <c r="I23" i="7"/>
  <c r="I32" i="1"/>
  <c r="I5" i="5"/>
  <c r="I10" i="1"/>
  <c r="I6" i="6"/>
  <c r="I21" i="5"/>
  <c r="I4" i="2"/>
  <c r="I7" i="2"/>
  <c r="I18" i="1"/>
  <c r="I25" i="6"/>
  <c r="I11" i="4"/>
  <c r="I31" i="6"/>
  <c r="I29" i="4"/>
  <c r="I18" i="6"/>
  <c r="I14" i="1"/>
  <c r="I32" i="7"/>
  <c r="I16" i="6"/>
  <c r="I25" i="1"/>
  <c r="I3" i="6"/>
  <c r="I11" i="6"/>
  <c r="I20" i="6"/>
  <c r="I4" i="7"/>
  <c r="G13" i="2"/>
  <c r="I13" i="2" s="1"/>
  <c r="I3" i="2"/>
  <c r="I27" i="6"/>
  <c r="I10" i="7"/>
  <c r="I18" i="2"/>
  <c r="G10" i="2"/>
  <c r="I10" i="2" s="1"/>
  <c r="I12" i="1"/>
  <c r="G20" i="1"/>
  <c r="I20" i="1" s="1"/>
  <c r="I10" i="4"/>
  <c r="I6" i="5"/>
  <c r="I13" i="6"/>
  <c r="I8" i="4"/>
  <c r="I30" i="6"/>
  <c r="I28" i="4"/>
  <c r="I31" i="1"/>
  <c r="I18" i="7"/>
  <c r="I3" i="1"/>
  <c r="I2" i="7"/>
  <c r="I23" i="5"/>
  <c r="I16" i="5"/>
  <c r="I11" i="1"/>
  <c r="I24" i="1"/>
  <c r="I27" i="1"/>
  <c r="I15" i="7"/>
  <c r="I13" i="1"/>
  <c r="I7" i="5"/>
  <c r="I4" i="4"/>
  <c r="I22" i="5"/>
  <c r="I25" i="4"/>
  <c r="I24" i="7"/>
  <c r="I21" i="4"/>
  <c r="I14" i="7"/>
  <c r="I30" i="5"/>
  <c r="I2" i="4"/>
  <c r="I9" i="4"/>
  <c r="I17" i="6"/>
  <c r="I9" i="5"/>
  <c r="I22" i="4"/>
  <c r="I6" i="1"/>
  <c r="I8" i="7"/>
  <c r="I16" i="7"/>
  <c r="I21" i="2"/>
  <c r="I24" i="4"/>
  <c r="I22" i="7"/>
  <c r="I25" i="2"/>
  <c r="I7" i="7"/>
  <c r="I23" i="4"/>
  <c r="I12" i="5"/>
  <c r="I17" i="7"/>
  <c r="I5" i="2"/>
  <c r="I26" i="2"/>
  <c r="I6" i="2"/>
  <c r="I24" i="2"/>
  <c r="I24" i="6"/>
  <c r="I26" i="1"/>
  <c r="G19" i="1"/>
  <c r="I19" i="1" s="1"/>
  <c r="I23" i="6"/>
  <c r="I30" i="7"/>
  <c r="I29" i="5"/>
  <c r="I10" i="6"/>
  <c r="I20" i="5"/>
  <c r="I17" i="1"/>
  <c r="G14" i="2"/>
  <c r="I14" i="2" s="1"/>
  <c r="I20" i="2"/>
  <c r="I19" i="2"/>
  <c r="I19" i="5"/>
  <c r="I31" i="4"/>
  <c r="I28" i="5"/>
  <c r="I27" i="2"/>
  <c r="I18" i="4"/>
  <c r="I15" i="4"/>
  <c r="I29" i="7"/>
  <c r="I12" i="6"/>
  <c r="I14" i="5"/>
  <c r="I31" i="7"/>
  <c r="I5" i="1"/>
  <c r="I26" i="6"/>
  <c r="I7" i="1"/>
  <c r="I2" i="6"/>
  <c r="I16" i="4"/>
  <c r="I28" i="1"/>
  <c r="I3" i="7"/>
  <c r="I9" i="6"/>
  <c r="I25" i="7"/>
  <c r="I19" i="6"/>
  <c r="I4" i="1"/>
  <c r="I13" i="5"/>
  <c r="I28" i="7"/>
  <c r="G12" i="2"/>
  <c r="I12" i="2" s="1"/>
  <c r="G11" i="2"/>
  <c r="I11" i="2" s="1"/>
  <c r="G21" i="1"/>
  <c r="I21" i="1" s="1"/>
  <c r="I3" i="4"/>
  <c r="I14" i="4"/>
  <c r="I28" i="2"/>
  <c r="I21" i="7"/>
  <c r="I9" i="7"/>
  <c r="I17" i="2"/>
  <c r="I27" i="5"/>
  <c r="I8" i="5"/>
  <c r="I17" i="4"/>
  <c r="I4" i="6"/>
  <c r="I30" i="4"/>
  <c r="I32" i="3"/>
  <c r="I24" i="3"/>
  <c r="N17" i="12"/>
  <c r="H13" i="13" s="1"/>
  <c r="N5" i="12"/>
  <c r="E13" i="13" s="1"/>
  <c r="N5" i="8"/>
  <c r="E9" i="13" s="1"/>
  <c r="N5" i="9"/>
  <c r="E10" i="13" s="1"/>
  <c r="N5" i="10"/>
  <c r="E11" i="13" s="1"/>
  <c r="N5" i="11"/>
  <c r="E12" i="13" s="1"/>
  <c r="N5" i="1" l="1"/>
  <c r="E4" i="13" s="1"/>
  <c r="N5" i="5"/>
  <c r="E6" i="13" s="1"/>
  <c r="N5" i="2"/>
  <c r="E3" i="13" s="1"/>
  <c r="N5" i="6"/>
  <c r="E7" i="13" s="1"/>
  <c r="N5" i="7"/>
  <c r="E8" i="13" s="1"/>
  <c r="N5" i="4"/>
  <c r="E5" i="13" s="1"/>
  <c r="N17" i="2"/>
  <c r="H3" i="13" s="1"/>
  <c r="N17" i="1"/>
  <c r="H4"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<sst xmlns="http://schemas.openxmlformats.org/spreadsheetml/2006/main" count="612" uniqueCount="90">
  <si>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</si>
  <si>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</si>
  <si>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</si>
  <si>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</si>
  <si>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</si>
  <si>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</si>
  <si>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</si>
  <si>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</si>
  <si>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</si>
  <si>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</si>
  <si>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</si>
  <si>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</si>
  <si>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</si>
  <si>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</si>
  <si>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</si>
  <si>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</si>
  <si>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</si>
  <si>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</si>
  <si>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</si>
  <si>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</si>
  <si>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</si>
  <si>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</si>
  <si>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</si>
  <si>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</si>
  <si>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</si>
  <si>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</si>
  <si>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</si>
  <si>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</si>
  <si>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</si>
  <si>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</si>
  <si>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</si>
  <si>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</si>
  <si>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</si>
  <si>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</si>
  <si>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</si>
  <si>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</si>
  <si>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</si>
  <si>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</si>
  <si>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</si>
  <si>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</si>
  <si>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</si>
  <si>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</si>
  <si>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</si>
  <si>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</si>
  <si>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</si>
  <si>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</si>
  <si>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</si>
  <si>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</si>
  <si>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</si>
  <si>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</si>
  <si>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</si>
  <si>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</si>
  <si>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</si>
  <si>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</si>
  <si>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</si>
  <si>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</si>
  <si>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</si>
  <si>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</si>
  <si>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</si>
  <si>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</si>
  <si>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</si>
  <si>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</si>
  <si>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</si>
  <si>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</si>
  <si>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</si>
  <si>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</si>
  <si>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</si>
  <si>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</si>
  <si>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</si>
  <si>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</si>
  <si>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</si>
  <si>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</si>
  <si>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Kitzberg</t>
  </si>
  <si>
    <t>Vorschuß € 720</t>
  </si>
  <si>
    <t>Vorschuß € 450,00</t>
  </si>
  <si>
    <t>Lager</t>
  </si>
  <si>
    <t>Hohenburg</t>
  </si>
  <si>
    <t>Vorschuß € 880,00</t>
  </si>
  <si>
    <t>Vorschuß € 510,00</t>
  </si>
  <si>
    <t>Dominik CRLENEC</t>
  </si>
  <si>
    <t>Stand 31.05.:</t>
  </si>
  <si>
    <t>Vorschuß € 1700,00</t>
  </si>
  <si>
    <t>Gruibingen</t>
  </si>
  <si>
    <t>Ornbau</t>
  </si>
  <si>
    <t>Vorschuß € 1020,00</t>
  </si>
  <si>
    <t>Kranprüfung € 38,50</t>
  </si>
  <si>
    <t>Ornbau 91737</t>
  </si>
  <si>
    <t>Vorschuß € 2010,00</t>
  </si>
  <si>
    <t>Stand Vorschüsse zum 31.07.:</t>
  </si>
  <si>
    <t>ab 7.300 € Sachbezug zu zahlen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</si>
</sst>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2">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3" fillId="9" borderId="0" xfId="0" applyFont="1" applyFill="1" applyAlignment="1" applyProtection="1">
      <alignment horizontal="center"/>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10" borderId="0" xfId="0" applyFill="1" applyProtection="1">
      <protection locked="0"/>
    </xf>
    <xf numFmtId="164" fontId="0" fillId="10" borderId="0" xfId="2" applyFont="1" applyFill="1" applyProtection="1">
      <protection locked="0"/>
    </xf>
  </cellXfs>
  <cellStyles count="3">
    <cellStyle name="Link" xfId="1" builtinId="8"/>
    <cellStyle name="Standard" xfId="0" builtinId="0"/>
    <cellStyle name="Währung" xfId="2" builtinId="4"/>
  </cellStyles>
  <dxfs count="4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H37" sqref="H3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Dominik CRLENEC</v>
      </c>
      <c r="N3" s="47"/>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107.5</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107.5</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v>27.9</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0</v>
      </c>
      <c r="I14" s="27">
        <f t="shared" ca="1" si="2"/>
        <v>7.9999999999999982</v>
      </c>
      <c r="J14" s="7" t="s">
        <v>72</v>
      </c>
      <c r="K14" s="39">
        <v>35</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0</v>
      </c>
      <c r="I15" s="27">
        <f t="shared" ca="1" si="2"/>
        <v>7.9999999999999982</v>
      </c>
      <c r="J15" s="7" t="s">
        <v>72</v>
      </c>
      <c r="K15" s="39">
        <v>35</v>
      </c>
      <c r="L15" s="39">
        <v>27.9</v>
      </c>
      <c r="M15" s="1" t="s">
        <v>58</v>
      </c>
      <c r="N15">
        <f>Gesamt!B5+Gesamt!B7-Gesamt!G2</f>
        <v>23</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0</v>
      </c>
      <c r="I16" s="27">
        <f t="shared" ca="1" si="2"/>
        <v>7.9999999999999982</v>
      </c>
      <c r="J16" s="7" t="s">
        <v>72</v>
      </c>
      <c r="K16" s="39">
        <v>35</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0</v>
      </c>
      <c r="I17" s="27">
        <f t="shared" ca="1" si="2"/>
        <v>6.5</v>
      </c>
      <c r="J17" s="7" t="s">
        <v>72</v>
      </c>
      <c r="K17" s="39">
        <v>35</v>
      </c>
      <c r="L17" s="39"/>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35</v>
      </c>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35</v>
      </c>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0</v>
      </c>
      <c r="I20" s="27">
        <f t="shared" ca="1" si="2"/>
        <v>7.9999999999999982</v>
      </c>
      <c r="J20" s="7" t="s">
        <v>72</v>
      </c>
      <c r="K20" s="39">
        <v>35</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0</v>
      </c>
      <c r="I21" s="27">
        <f t="shared" ca="1" si="2"/>
        <v>7.9999999999999982</v>
      </c>
      <c r="J21" s="7" t="s">
        <v>72</v>
      </c>
      <c r="K21" s="39">
        <v>35</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0</v>
      </c>
      <c r="I22" s="27">
        <f t="shared" ca="1" si="2"/>
        <v>7.9999999999999982</v>
      </c>
      <c r="J22" s="7" t="s">
        <v>72</v>
      </c>
      <c r="K22" s="39">
        <v>35</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0</v>
      </c>
      <c r="I23" s="27">
        <f t="shared" ca="1" si="2"/>
        <v>7.9999999999999982</v>
      </c>
      <c r="J23" s="7" t="s">
        <v>72</v>
      </c>
      <c r="K23" s="39">
        <v>35</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0</v>
      </c>
      <c r="I24" s="27">
        <f t="shared" ca="1" si="2"/>
        <v>6.5</v>
      </c>
      <c r="J24" s="7" t="s">
        <v>72</v>
      </c>
      <c r="K24" s="39">
        <v>35</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0</v>
      </c>
      <c r="I27" s="27">
        <f t="shared" ca="1" si="2"/>
        <v>7.9999999999999982</v>
      </c>
      <c r="J27" s="7" t="s">
        <v>72</v>
      </c>
      <c r="K27" s="39">
        <v>35</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0</v>
      </c>
      <c r="I28" s="27">
        <f t="shared" ca="1" si="2"/>
        <v>7.9999999999999982</v>
      </c>
      <c r="J28" s="7" t="s">
        <v>72</v>
      </c>
      <c r="K28" s="39">
        <v>35</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0</v>
      </c>
      <c r="I29" s="27">
        <f ca="1">IF(OR(C29="Überstundenabbau",C29="Urlaub halber Tag",E29&lt;&gt;""),G29-H29,0)</f>
        <v>7.9999999999999982</v>
      </c>
      <c r="J29" s="7" t="s">
        <v>72</v>
      </c>
      <c r="K29" s="39">
        <v>35</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0</v>
      </c>
      <c r="I30" s="27">
        <f t="shared" ca="1" si="2"/>
        <v>7.9999999999999982</v>
      </c>
      <c r="J30" s="7" t="s">
        <v>72</v>
      </c>
      <c r="K30" s="39">
        <v>35</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0</v>
      </c>
      <c r="I31" s="27">
        <f t="shared" ca="1" si="2"/>
        <v>6.5</v>
      </c>
      <c r="J31" s="7" t="s">
        <v>72</v>
      </c>
      <c r="K31" s="39">
        <v>35</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25">
      <c r="K33" s="39"/>
      <c r="L33" s="39"/>
    </row>
    <row r="34" spans="10:12" x14ac:dyDescent="0.25">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D24" sqref="D24:F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0</v>
      </c>
      <c r="I3" s="27">
        <f t="shared" ref="I3:I29" ca="1" si="2">IF(OR(C3="Überstundenabbau",C3="Urlaub halber Tag",E3&lt;&gt;""),G3-H3,0)</f>
        <v>7.9999999999999982</v>
      </c>
      <c r="J3" s="7" t="s">
        <v>75</v>
      </c>
      <c r="K3" s="39"/>
      <c r="L3" s="39"/>
      <c r="M3" s="47" t="str">
        <f>Gesamt!A3</f>
        <v>Dominik CRLENEC</v>
      </c>
      <c r="N3" s="47"/>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0</v>
      </c>
      <c r="I4" s="27">
        <f t="shared" ca="1" si="2"/>
        <v>7.9999999999999982</v>
      </c>
      <c r="J4" s="7" t="s">
        <v>75</v>
      </c>
      <c r="K4" s="39"/>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0</v>
      </c>
      <c r="I5" s="27">
        <f t="shared" ca="1" si="2"/>
        <v>7.9999999999999982</v>
      </c>
      <c r="J5" s="7" t="s">
        <v>75</v>
      </c>
      <c r="K5" s="39"/>
      <c r="L5" s="39"/>
      <c r="M5" s="1" t="s">
        <v>8</v>
      </c>
      <c r="N5" s="27">
        <f ca="1">SUM(I2:I32)</f>
        <v>38.499999999999993</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0</v>
      </c>
      <c r="I6" s="27">
        <f t="shared" ca="1" si="2"/>
        <v>7.9999999999999982</v>
      </c>
      <c r="J6" s="7" t="s">
        <v>75</v>
      </c>
      <c r="K6" s="39"/>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0</v>
      </c>
      <c r="I7" s="27">
        <f t="shared" ca="1" si="2"/>
        <v>6.5</v>
      </c>
      <c r="J7" s="7" t="s">
        <v>75</v>
      </c>
      <c r="K7" s="39"/>
      <c r="L7" s="39"/>
      <c r="M7" s="1" t="s">
        <v>59</v>
      </c>
      <c r="N7" s="27">
        <f ca="1">Gesamt!B9+SUM(Gesamt!E2:E3)-SUM(Gesamt!J2:J3)</f>
        <v>146</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C10" s="2" t="s">
        <v>22</v>
      </c>
      <c r="D10" s="24">
        <v>0.29166666666666669</v>
      </c>
      <c r="E10" s="24">
        <v>0.66666666666666663</v>
      </c>
      <c r="F10" s="24">
        <v>4.1666666666666664E-2</v>
      </c>
      <c r="G10" s="27">
        <f t="shared" ca="1" si="1"/>
        <v>0</v>
      </c>
      <c r="H10" s="27">
        <f ca="1">IF(Q10&lt;&gt;"",Q10,IF(OR(C10="Feiertag",A10&lt;Gesamt!$B$11,A10&gt;Gesamt!$B$13,),0,INDIRECT("N"&amp;WEEKDAY(A10,2)+19)))</f>
        <v>0</v>
      </c>
      <c r="I10" s="27">
        <f t="shared" ca="1" si="2"/>
        <v>0</v>
      </c>
      <c r="J10" s="7" t="s">
        <v>75</v>
      </c>
      <c r="K10" s="39"/>
      <c r="L10" s="39"/>
      <c r="M10" s="25"/>
      <c r="O10" s="35"/>
      <c r="Q10" s="7"/>
    </row>
    <row r="11" spans="1:17" x14ac:dyDescent="0.25">
      <c r="A11" s="29">
        <v>46063</v>
      </c>
      <c r="B11" t="str">
        <f t="shared" si="0"/>
        <v>Di</v>
      </c>
      <c r="C11" s="2" t="s">
        <v>22</v>
      </c>
      <c r="D11" s="24">
        <v>0.29166666666666669</v>
      </c>
      <c r="E11" s="24">
        <v>0.66666666666666663</v>
      </c>
      <c r="F11" s="24">
        <v>4.1666666666666664E-2</v>
      </c>
      <c r="G11" s="27">
        <f t="shared" ca="1" si="1"/>
        <v>0</v>
      </c>
      <c r="H11" s="27">
        <f ca="1">IF(Q11&lt;&gt;"",Q11,IF(OR(C11="Feiertag",A11&lt;Gesamt!$B$11,A11&gt;Gesamt!$B$13,),0,INDIRECT("N"&amp;WEEKDAY(A11,2)+19)))</f>
        <v>0</v>
      </c>
      <c r="I11" s="27">
        <f t="shared" ca="1" si="2"/>
        <v>0</v>
      </c>
      <c r="J11" s="7" t="s">
        <v>75</v>
      </c>
      <c r="K11" s="39"/>
      <c r="L11" s="39"/>
      <c r="M11" s="1" t="s">
        <v>57</v>
      </c>
      <c r="N11" s="28">
        <f>SUM(Gesamt!F2:F3)</f>
        <v>0</v>
      </c>
      <c r="O11" s="35"/>
      <c r="Q11" s="7"/>
    </row>
    <row r="12" spans="1:17" x14ac:dyDescent="0.25">
      <c r="A12" s="29">
        <v>46064</v>
      </c>
      <c r="B12" t="str">
        <f t="shared" si="0"/>
        <v>Mi</v>
      </c>
      <c r="C12" s="2" t="s">
        <v>22</v>
      </c>
      <c r="D12" s="24">
        <v>0.29166666666666669</v>
      </c>
      <c r="E12" s="24">
        <v>0.66666666666666663</v>
      </c>
      <c r="F12" s="24">
        <v>4.1666666666666664E-2</v>
      </c>
      <c r="G12" s="27">
        <f t="shared" ca="1" si="1"/>
        <v>0</v>
      </c>
      <c r="H12" s="27">
        <f ca="1">IF(Q12&lt;&gt;"",Q12,IF(OR(C12="Feiertag",A12&lt;Gesamt!$B$11,A12&gt;Gesamt!$B$13,),0,INDIRECT("N"&amp;WEEKDAY(A12,2)+19)))</f>
        <v>0</v>
      </c>
      <c r="I12" s="27">
        <f t="shared" ca="1" si="2"/>
        <v>0</v>
      </c>
      <c r="J12" s="7" t="s">
        <v>75</v>
      </c>
      <c r="K12" s="39"/>
      <c r="L12" s="39"/>
      <c r="M12" s="25"/>
      <c r="O12" s="35"/>
      <c r="Q12" s="7"/>
    </row>
    <row r="13" spans="1:17" x14ac:dyDescent="0.25">
      <c r="A13" s="29">
        <v>46065</v>
      </c>
      <c r="B13" t="str">
        <f t="shared" si="0"/>
        <v>Do</v>
      </c>
      <c r="C13" s="2" t="s">
        <v>22</v>
      </c>
      <c r="D13" s="24">
        <v>0.29166666666666669</v>
      </c>
      <c r="E13" s="24">
        <v>0.66666666666666663</v>
      </c>
      <c r="F13" s="24">
        <v>4.1666666666666664E-2</v>
      </c>
      <c r="G13" s="27">
        <f t="shared" ca="1" si="1"/>
        <v>0</v>
      </c>
      <c r="H13" s="27">
        <f ca="1">IF(Q13&lt;&gt;"",Q13,IF(OR(C13="Feiertag",A13&lt;Gesamt!$B$11,A13&gt;Gesamt!$B$13,),0,INDIRECT("N"&amp;WEEKDAY(A13,2)+19)))</f>
        <v>0</v>
      </c>
      <c r="I13" s="27">
        <f t="shared" ca="1" si="2"/>
        <v>0</v>
      </c>
      <c r="J13" s="7" t="s">
        <v>75</v>
      </c>
      <c r="K13" s="39"/>
      <c r="L13" s="39"/>
      <c r="M13" s="1" t="s">
        <v>26</v>
      </c>
      <c r="N13">
        <f>COUNTIF(C2:C32, "Urlaub")+COUNTIF(C2:C32,"Urlaub halber Tag")/2</f>
        <v>5</v>
      </c>
      <c r="O13" s="35"/>
      <c r="Q13" s="7"/>
    </row>
    <row r="14" spans="1:17" x14ac:dyDescent="0.25">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75</v>
      </c>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c r="L17" s="39"/>
      <c r="M17" s="1" t="s">
        <v>50</v>
      </c>
      <c r="N17" s="27">
        <f ca="1">SUM(G2:G32)</f>
        <v>121.99999999999999</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M30" s="42" t="s">
        <v>74</v>
      </c>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5" priority="7">
      <formula>$C3="Feiertag"</formula>
    </cfRule>
    <cfRule type="expression" dxfId="44" priority="8">
      <formula>WEEKDAY($A3,2)&gt;=6</formula>
    </cfRule>
  </conditionalFormatting>
  <conditionalFormatting sqref="A8:I29">
    <cfRule type="expression" dxfId="43" priority="1">
      <formula>$C8="Feiertag"</formula>
    </cfRule>
    <cfRule type="expression" dxfId="42" priority="2">
      <formula>WEEKDAY($A8,2)&gt;=6</formula>
    </cfRule>
  </conditionalFormatting>
  <conditionalFormatting sqref="A2:J2 G3:J3 G4:I7 J4:J29">
    <cfRule type="expression" dxfId="41" priority="9">
      <formula>$C2="Feiertag"</formula>
    </cfRule>
    <cfRule type="expression" dxfId="4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c r="L3" s="39"/>
      <c r="M3" s="47" t="str">
        <f>Gesamt!A3</f>
        <v>Dominik CRLENEC</v>
      </c>
      <c r="N3" s="47"/>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-2.8421709430404007E-14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Gesamt!B9+SUM(Gesamt!E2:E4)-SUM(Gesamt!J2:J4)</f>
        <v>145.99999999999997</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3</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15</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 ca="1">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30</v>
      </c>
      <c r="L18" s="39"/>
      <c r="O18" s="35"/>
      <c r="Q18" s="7"/>
    </row>
    <row r="19" spans="1:17" x14ac:dyDescent="0.25">
      <c r="A19" s="29">
        <v>46099</v>
      </c>
      <c r="B19" t="str">
        <f t="shared" si="0"/>
        <v>Mi</v>
      </c>
      <c r="C19" s="2" t="s">
        <v>22</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5">
      <c r="A20" s="29">
        <v>46100</v>
      </c>
      <c r="B20" t="str">
        <f t="shared" si="0"/>
        <v>Do</v>
      </c>
      <c r="C20" s="2" t="s">
        <v>22</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c r="K20" s="39"/>
      <c r="L20" s="39"/>
      <c r="M20" s="6" t="s">
        <v>43</v>
      </c>
      <c r="N20" s="7">
        <f>Gesamt!C30</f>
        <v>8</v>
      </c>
      <c r="O20" s="35"/>
      <c r="Q20" s="7"/>
    </row>
    <row r="21" spans="1:17" x14ac:dyDescent="0.25">
      <c r="A21" s="29">
        <v>46101</v>
      </c>
      <c r="B21" t="str">
        <f t="shared" si="0"/>
        <v>Fr</v>
      </c>
      <c r="C21" s="2" t="s">
        <v>22</v>
      </c>
      <c r="D21" s="24">
        <v>0.29166666666666669</v>
      </c>
      <c r="E21" s="24">
        <v>0.5625</v>
      </c>
      <c r="G21" s="27">
        <f t="shared" ca="1"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30</v>
      </c>
      <c r="L27" s="39"/>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30</v>
      </c>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76</v>
      </c>
      <c r="K30" s="39"/>
      <c r="L30" s="39"/>
      <c r="M30" s="43" t="s">
        <v>77</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30</v>
      </c>
      <c r="L32" s="39"/>
      <c r="O32" s="35"/>
      <c r="Q32" s="7"/>
    </row>
    <row r="33" spans="10:12" x14ac:dyDescent="0.25">
      <c r="K33" s="39"/>
      <c r="L33" s="39"/>
    </row>
    <row r="34" spans="10:12" x14ac:dyDescent="0.2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9" priority="9">
      <formula>$C3="Feiertag"</formula>
    </cfRule>
    <cfRule type="expression" dxfId="38" priority="10">
      <formula>WEEKDAY($A3,2)&gt;=6</formula>
    </cfRule>
  </conditionalFormatting>
  <conditionalFormatting sqref="A8:I32">
    <cfRule type="expression" dxfId="37" priority="1">
      <formula>$C8="Feiertag"</formula>
    </cfRule>
    <cfRule type="expression" dxfId="36" priority="2">
      <formula>WEEKDAY($A8,2)&gt;=6</formula>
    </cfRule>
  </conditionalFormatting>
  <conditionalFormatting sqref="A2:J2 G3:J3 G4:I7 J4:J32">
    <cfRule type="expression" dxfId="35" priority="11">
      <formula>$C2="Feiertag"</formula>
    </cfRule>
    <cfRule type="expression" dxfId="3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c r="M3" s="47" t="str">
        <f>Gesamt!A3</f>
        <v>Dominik CRLENEC</v>
      </c>
      <c r="N3" s="47"/>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76</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145.99999999999994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76</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76</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c r="M15" s="1" t="s">
        <v>58</v>
      </c>
      <c r="N15">
        <f>Gesamt!B5+Gesamt!B7-SUM(Gesamt!G2:G5)</f>
        <v>15</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76</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76</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c r="M30" s="43" t="s">
        <v>78</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5">
      <c r="A32" s="23"/>
      <c r="H32" s="7"/>
      <c r="I32" s="7"/>
      <c r="J32" s="7"/>
      <c r="K32" s="39"/>
      <c r="L32" s="39"/>
    </row>
    <row r="33" spans="10:12" x14ac:dyDescent="0.2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3" priority="1">
      <formula>$C2="Feiertag"</formula>
    </cfRule>
    <cfRule type="expression" dxfId="32" priority="2">
      <formula>WEEKDAY($A2,2)&gt;=6</formula>
    </cfRule>
  </conditionalFormatting>
  <conditionalFormatting sqref="A5:I31">
    <cfRule type="expression" dxfId="31" priority="3">
      <formula>$C5="Feiertag"</formula>
    </cfRule>
    <cfRule type="expression" dxfId="30" priority="4">
      <formula>WEEKDAY($A5,2)&gt;=6</formula>
    </cfRule>
  </conditionalFormatting>
  <conditionalFormatting sqref="G2:J2 G3:I4 J3:J31">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9" zoomScaleNormal="100" workbookViewId="0">
      <selection activeCell="M37" sqref="M3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Dominik CRLENEC</v>
      </c>
      <c r="N3" s="47"/>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c r="L7" s="39"/>
      <c r="M7" s="1" t="s">
        <v>59</v>
      </c>
      <c r="N7" s="27">
        <f ca="1">Gesamt!B9+SUM(Gesamt!E2:E6)-SUM(Gesamt!J2:J6)</f>
        <v>145.99999999999991</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t="s">
        <v>82</v>
      </c>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t="s">
        <v>82</v>
      </c>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30</v>
      </c>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30</v>
      </c>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82</v>
      </c>
      <c r="K15" s="39"/>
      <c r="L15" s="39"/>
      <c r="M15" s="1" t="s">
        <v>58</v>
      </c>
      <c r="N15">
        <f>Gesamt!B5+Gesamt!B7-SUM(Gesamt!G2:G6)</f>
        <v>15</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82</v>
      </c>
      <c r="K17" s="39"/>
      <c r="L17" s="39"/>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82</v>
      </c>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82</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82</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30</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82</v>
      </c>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82</v>
      </c>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82</v>
      </c>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c r="L30" s="39"/>
      <c r="M30" s="43" t="s">
        <v>81</v>
      </c>
      <c r="N30" s="2" t="s">
        <v>80</v>
      </c>
      <c r="O30" s="44">
        <f>720+450+880+510+1700</f>
        <v>4260</v>
      </c>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300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7" priority="9">
      <formula>$C5="Feiertag"</formula>
    </cfRule>
    <cfRule type="expression" dxfId="26" priority="10">
      <formula>WEEKDAY($A5,2)&gt;=6</formula>
    </cfRule>
  </conditionalFormatting>
  <conditionalFormatting sqref="A10:I30">
    <cfRule type="expression" dxfId="25" priority="1">
      <formula>$C10="Feiertag"</formula>
    </cfRule>
    <cfRule type="expression" dxfId="24" priority="2">
      <formula>WEEKDAY($A10,2)&gt;=6</formula>
    </cfRule>
  </conditionalFormatting>
  <conditionalFormatting sqref="A2:J4 G5:J5 G6:I9 J6:J30 A31: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6" zoomScale="85" zoomScaleNormal="85" workbookViewId="0">
      <selection activeCell="D23" sqref="D23:F2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82</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82</v>
      </c>
      <c r="K3" s="39">
        <v>30</v>
      </c>
      <c r="L3" s="39"/>
      <c r="M3" s="47" t="str">
        <f>Gesamt!A3</f>
        <v>Dominik CRLENEC</v>
      </c>
      <c r="N3" s="47"/>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t="s">
        <v>82</v>
      </c>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39"/>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39"/>
      <c r="K7" s="39"/>
      <c r="L7" s="39"/>
      <c r="M7" s="1" t="s">
        <v>59</v>
      </c>
      <c r="N7" s="27">
        <f ca="1">Gesamt!B9+SUM(Gesamt!E2:E7)-SUM(Gesamt!J2:J7)</f>
        <v>145.99999999999989</v>
      </c>
      <c r="O7" s="35"/>
      <c r="Q7" s="7"/>
    </row>
    <row r="8" spans="1:17" x14ac:dyDescent="0.25">
      <c r="A8" s="29">
        <v>46180</v>
      </c>
      <c r="B8" t="str">
        <f t="shared" si="0"/>
        <v>So</v>
      </c>
      <c r="G8" s="27">
        <f t="shared" si="1"/>
        <v>0</v>
      </c>
      <c r="H8" s="27">
        <f ca="1">IF(Q8&lt;&gt;"",Q8,IF(OR(C8="Feiertag",A8&lt;Gesamt!$B$11,A8&gt;Gesamt!$B$13,),0,INDIRECT("N"&amp;WEEKDAY(A8,2)+19)))</f>
        <v>0</v>
      </c>
      <c r="I8" s="27">
        <f t="shared" si="2"/>
        <v>0</v>
      </c>
      <c r="J8" s="39"/>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c r="K9" s="39"/>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82</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82</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82</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39" t="s">
        <v>82</v>
      </c>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39"/>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39"/>
      <c r="K15" s="39"/>
      <c r="L15" s="39"/>
      <c r="M15" s="1" t="s">
        <v>58</v>
      </c>
      <c r="N15">
        <f>Gesamt!B5+Gesamt!B7-SUM(Gesamt!G2:G7)</f>
        <v>15</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82</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82</v>
      </c>
      <c r="K17" s="39">
        <v>30</v>
      </c>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39" t="s">
        <v>82</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t="s">
        <v>82</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39" t="s">
        <v>82</v>
      </c>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39"/>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39"/>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c r="K23" s="39"/>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82</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82</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82</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39" t="s">
        <v>82</v>
      </c>
      <c r="K27" s="39">
        <v>30</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39" t="s">
        <v>82</v>
      </c>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30</v>
      </c>
      <c r="L30" s="39"/>
      <c r="M30" s="45" t="s">
        <v>84</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30</v>
      </c>
      <c r="L31" s="39"/>
      <c r="M31" s="45" t="s">
        <v>85</v>
      </c>
      <c r="O31" s="35"/>
      <c r="Q31" s="7"/>
    </row>
    <row r="32" spans="1:17" x14ac:dyDescent="0.25">
      <c r="A32" s="23"/>
      <c r="H32" s="7"/>
      <c r="I32" s="7"/>
      <c r="J32" s="7"/>
      <c r="K32" s="39"/>
      <c r="L32" s="39"/>
      <c r="Q32" s="7"/>
    </row>
    <row r="33" spans="10:12" x14ac:dyDescent="0.25">
      <c r="J33" s="2" t="s">
        <v>68</v>
      </c>
      <c r="K33" s="39">
        <f>SUM(K2:K32)</f>
        <v>450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8">
    <cfRule type="expression" dxfId="21" priority="1">
      <formula>$C2="Feiertag"</formula>
    </cfRule>
    <cfRule type="expression" dxfId="20" priority="2">
      <formula>WEEKDAY($A2,2)&gt;=6</formula>
    </cfRule>
  </conditionalFormatting>
  <conditionalFormatting sqref="A29:J31">
    <cfRule type="expression" dxfId="19" priority="7">
      <formula>$C29="Feiertag"</formula>
    </cfRule>
    <cfRule type="expression" dxfId="18" priority="8">
      <formula>WEEKDAY($A29,2)&gt;=6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16" zoomScaleNormal="100" workbookViewId="0">
      <selection activeCell="N35" sqref="N35"/>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86</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86</v>
      </c>
      <c r="K3" s="39">
        <v>30</v>
      </c>
      <c r="L3" s="39"/>
      <c r="M3" s="47" t="str">
        <f>Gesamt!A3</f>
        <v>Dominik CRLENEC</v>
      </c>
      <c r="N3" s="47"/>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86</v>
      </c>
      <c r="K4" s="39">
        <v>30</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86</v>
      </c>
      <c r="K5" s="39">
        <v>30</v>
      </c>
      <c r="L5" s="39"/>
      <c r="M5" s="1" t="s">
        <v>8</v>
      </c>
      <c r="N5" s="27">
        <f ca="1">SUM(I2:I32)</f>
        <v>-3.1974423109204508E-14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86</v>
      </c>
      <c r="K6" s="39">
        <v>30</v>
      </c>
      <c r="L6" s="39"/>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86</v>
      </c>
      <c r="K7" s="39">
        <v>30</v>
      </c>
      <c r="L7" s="39"/>
      <c r="M7" s="1" t="s">
        <v>59</v>
      </c>
      <c r="N7" s="27">
        <f ca="1">Gesamt!B9+SUM(Gesamt!E2:E8)-SUM(Gesamt!J2:J8)</f>
        <v>145.99999999999986</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86</v>
      </c>
      <c r="K8" s="39">
        <v>30</v>
      </c>
      <c r="L8" s="39"/>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86</v>
      </c>
      <c r="K9" s="39">
        <v>30</v>
      </c>
      <c r="L9" s="39"/>
      <c r="M9" s="1" t="s">
        <v>25</v>
      </c>
      <c r="N9">
        <f>COUNTIF(C2:C32,"krank")</f>
        <v>0</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86</v>
      </c>
      <c r="K10" s="39">
        <v>30</v>
      </c>
      <c r="L10" s="39"/>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86</v>
      </c>
      <c r="K11" s="39">
        <v>30</v>
      </c>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t="s">
        <v>86</v>
      </c>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t="s">
        <v>86</v>
      </c>
      <c r="K13" s="39"/>
      <c r="L13" s="39"/>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86</v>
      </c>
      <c r="K14" s="39">
        <v>30</v>
      </c>
      <c r="L14" s="39"/>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86</v>
      </c>
      <c r="K15" s="39">
        <v>30</v>
      </c>
      <c r="L15" s="39"/>
      <c r="M15" s="1" t="s">
        <v>58</v>
      </c>
      <c r="N15">
        <f>Gesamt!B5+Gesamt!B7-SUM(Gesamt!G2:G8)</f>
        <v>15</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86</v>
      </c>
      <c r="K16" s="39">
        <v>30</v>
      </c>
      <c r="L16" s="39"/>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86</v>
      </c>
      <c r="K17" s="39">
        <v>30</v>
      </c>
      <c r="L17" s="39"/>
      <c r="M17" s="1" t="s">
        <v>50</v>
      </c>
      <c r="N17" s="27">
        <f>SUM(G2:G32)</f>
        <v>176.49999999999997</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86</v>
      </c>
      <c r="K18" s="39">
        <v>30</v>
      </c>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86</v>
      </c>
      <c r="K19" s="39">
        <v>30</v>
      </c>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86</v>
      </c>
      <c r="K20" s="39">
        <v>30</v>
      </c>
      <c r="L20" s="39"/>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86</v>
      </c>
      <c r="K21" s="39">
        <v>30</v>
      </c>
      <c r="L21" s="39"/>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86</v>
      </c>
      <c r="K22" s="39">
        <v>30</v>
      </c>
      <c r="L22" s="39"/>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86</v>
      </c>
      <c r="K23" s="39">
        <v>30</v>
      </c>
      <c r="L23" s="39"/>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86</v>
      </c>
      <c r="K24" s="39">
        <v>30</v>
      </c>
      <c r="L24" s="39"/>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86</v>
      </c>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86</v>
      </c>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86</v>
      </c>
      <c r="K27" s="39"/>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86</v>
      </c>
      <c r="K28" s="39">
        <v>30</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86</v>
      </c>
      <c r="K29" s="39">
        <v>30</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86</v>
      </c>
      <c r="K30" s="39">
        <v>30</v>
      </c>
      <c r="L30" s="39"/>
      <c r="M30" s="46" t="s">
        <v>87</v>
      </c>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86</v>
      </c>
      <c r="K31" s="39">
        <v>30</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86</v>
      </c>
      <c r="K32" s="39">
        <v>30</v>
      </c>
      <c r="L32" s="39"/>
      <c r="M32" s="50" t="s">
        <v>88</v>
      </c>
      <c r="N32" s="51">
        <v>7290</v>
      </c>
      <c r="O32" s="35"/>
      <c r="Q32" s="7"/>
    </row>
    <row r="33" spans="10:14" x14ac:dyDescent="0.25">
      <c r="K33" s="39"/>
      <c r="L33" s="39"/>
      <c r="M33" s="50" t="s">
        <v>89</v>
      </c>
      <c r="N33" s="50"/>
    </row>
    <row r="34" spans="10:14" x14ac:dyDescent="0.25">
      <c r="J34" s="2" t="s">
        <v>68</v>
      </c>
      <c r="K34" s="39">
        <f>SUM(K2:K33)</f>
        <v>780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7" priority="1">
      <formula>$C2="Feiertag"</formula>
    </cfRule>
    <cfRule type="expression" dxfId="16" priority="2">
      <formula>WEEKDAY($A2,2)&gt;=6</formula>
    </cfRule>
  </conditionalFormatting>
  <conditionalFormatting sqref="A28:F32">
    <cfRule type="expression" dxfId="15" priority="3">
      <formula>$C28="Feiertag"</formula>
    </cfRule>
    <cfRule type="expression" dxfId="14" priority="4">
      <formula>WEEKDAY($A28,2)&gt;=6</formula>
    </cfRule>
  </conditionalFormatting>
  <conditionalFormatting sqref="A5:I27">
    <cfRule type="expression" dxfId="13" priority="5">
      <formula>$C5="Feiertag"</formula>
    </cfRule>
    <cfRule type="expression" dxfId="12" priority="6">
      <formula>WEEKDAY($A5,2)&gt;=6</formula>
    </cfRule>
  </conditionalFormatting>
  <conditionalFormatting sqref="G2:J2 G3:I4 G28:I31 G32:J32 J3:J32">
    <cfRule type="expression" dxfId="1" priority="11">
      <formula>$C2="Feiertag"</formula>
    </cfRule>
    <cfRule type="expression" dxfId="0"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Dominik CRLENEC</v>
      </c>
      <c r="N3" s="47"/>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145.99999999999986</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15</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Dominik CRLENEC</v>
      </c>
      <c r="N3" s="47"/>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145.99999999999986</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15</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Dominik CRLENEC</v>
      </c>
      <c r="N3" s="47"/>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145.99999999999986</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15</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Dominik CRLENEC</v>
      </c>
      <c r="N3" s="47"/>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145.99999999999986</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15</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Dominik CRLENEC</v>
      </c>
      <c r="N3" s="47"/>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145.99999999999986</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15</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107.5</v>
      </c>
      <c r="F2" s="8">
        <f>Januar!N9</f>
        <v>0</v>
      </c>
      <c r="G2" s="2">
        <f>Januar!N13</f>
        <v>0</v>
      </c>
      <c r="H2" s="7">
        <f>Januar!N17</f>
        <v>107.5</v>
      </c>
      <c r="I2" s="7"/>
      <c r="J2" s="7">
        <v>0</v>
      </c>
      <c r="Z2" s="2" t="b">
        <v>1</v>
      </c>
    </row>
    <row r="3" spans="1:26" ht="15" customHeight="1" x14ac:dyDescent="0.25">
      <c r="A3" s="48" t="s">
        <v>79</v>
      </c>
      <c r="B3" s="48"/>
      <c r="D3" s="6" t="s">
        <v>10</v>
      </c>
      <c r="E3" s="7">
        <f ca="1">Februar!N5</f>
        <v>38.499999999999993</v>
      </c>
      <c r="F3" s="8">
        <f>Februar!N9</f>
        <v>0</v>
      </c>
      <c r="G3" s="2">
        <f>Februar!N13</f>
        <v>5</v>
      </c>
      <c r="H3" s="7">
        <f ca="1">Februar!N17</f>
        <v>121.99999999999999</v>
      </c>
      <c r="I3" s="7"/>
      <c r="J3" s="7">
        <v>0</v>
      </c>
      <c r="Z3" s="2" t="b">
        <v>1</v>
      </c>
    </row>
    <row r="4" spans="1:26" x14ac:dyDescent="0.25">
      <c r="D4" s="6" t="s">
        <v>11</v>
      </c>
      <c r="E4" s="7">
        <f ca="1">März!N5</f>
        <v>-2.8421709430404007E-14</v>
      </c>
      <c r="F4" s="8">
        <f>März!N9</f>
        <v>0</v>
      </c>
      <c r="G4" s="2">
        <f>März!N13</f>
        <v>3</v>
      </c>
      <c r="H4" s="7">
        <f ca="1">März!N17</f>
        <v>169.99999999999997</v>
      </c>
      <c r="I4" s="7"/>
      <c r="J4" s="7">
        <v>0</v>
      </c>
      <c r="Z4" s="2" t="b">
        <v>1</v>
      </c>
    </row>
    <row r="5" spans="1:26" x14ac:dyDescent="0.25">
      <c r="A5" s="1" t="s">
        <v>28</v>
      </c>
      <c r="B5" s="2">
        <v>23</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-3.1974423109204508E-14</v>
      </c>
      <c r="F8" s="8">
        <f>Juli!N9</f>
        <v>0</v>
      </c>
      <c r="G8" s="2">
        <f>Juli!N13</f>
        <v>0</v>
      </c>
      <c r="H8" s="7">
        <f>Juli!N17</f>
        <v>176.49999999999997</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46066</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145.99999999999986</v>
      </c>
      <c r="F15" s="8">
        <f>SUM(F2:F13)</f>
        <v>0</v>
      </c>
      <c r="G15" s="2">
        <f>SUM(G2:G13)</f>
        <v>8</v>
      </c>
      <c r="H15" s="7">
        <f ca="1">SUM(H2:H13)</f>
        <v>1038</v>
      </c>
      <c r="I15" s="7"/>
      <c r="J15" s="7">
        <f>SUM(J2:J13)</f>
        <v>0</v>
      </c>
    </row>
    <row r="16" spans="1:26" x14ac:dyDescent="0.25">
      <c r="A16" s="6" t="s">
        <v>9</v>
      </c>
      <c r="B16" s="7">
        <f>Januar!N27</f>
        <v>38.5</v>
      </c>
    </row>
    <row r="17" spans="1:7" x14ac:dyDescent="0.25">
      <c r="A17" s="6" t="s">
        <v>10</v>
      </c>
      <c r="B17" s="7">
        <f>Februar!N27</f>
        <v>38.5</v>
      </c>
      <c r="D17" s="4" t="s">
        <v>39</v>
      </c>
      <c r="E17" s="7">
        <f ca="1">SUM(E2:E13)+B9-J15</f>
        <v>145.99999999999986</v>
      </c>
    </row>
    <row r="18" spans="1:7" x14ac:dyDescent="0.25">
      <c r="A18" s="6" t="s">
        <v>11</v>
      </c>
      <c r="B18" s="7">
        <f>März!N27</f>
        <v>38.5</v>
      </c>
      <c r="D18" s="9" t="s">
        <v>40</v>
      </c>
      <c r="G18" s="2">
        <f>B5+B7-G15</f>
        <v>15</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9" t="s">
        <v>55</v>
      </c>
    </row>
    <row r="24" spans="19:20" x14ac:dyDescent="0.25">
      <c r="S24" s="49"/>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2026-08-13T14:25:49Z</dcterms:modified>
</cp:coreProperties>
</file>