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03F8FB98-09F9-493E-A7D3-62D672689ACC}" xr6:coauthVersionLast="47" xr6:coauthVersionMax="47" xr10:uidLastSave="{00000000-0000-0000-0000-000000000000}"/>
  <bookViews>
    <workbookView xWindow="22932" yWindow="-108"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3"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22" i="1"/>
  <c r="G23" i="1"/>
  <c r="G29" i="1"/>
  <c r="G30" i="1"/>
  <c r="G32" i="1"/>
  <c r="G2" i="1"/>
  <c r="G3" i="2"/>
  <c r="G4" i="2"/>
  <c r="G5" i="2"/>
  <c r="G6" i="2"/>
  <c r="G7" i="2"/>
  <c r="G8" i="2"/>
  <c r="G9" i="2"/>
  <c r="G10" i="2"/>
  <c r="G11" i="2"/>
  <c r="G12" i="2"/>
  <c r="G13" i="2"/>
  <c r="G14" i="2"/>
  <c r="G15" i="2"/>
  <c r="G16" i="2"/>
  <c r="G17" i="2"/>
  <c r="G18" i="2"/>
  <c r="G19" i="2"/>
  <c r="G20" i="2"/>
  <c r="G21" i="2"/>
  <c r="G22" i="2"/>
  <c r="G23" i="2"/>
  <c r="G24" i="2"/>
  <c r="G25" i="2"/>
  <c r="G26"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N17" i="9"/>
  <c r="H10" i="13" s="1"/>
  <c r="N17" i="8"/>
  <c r="H9" i="13" s="1"/>
  <c r="N17" i="6"/>
  <c r="H7"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9" i="3"/>
  <c r="H11" i="3"/>
  <c r="H7" i="3"/>
  <c r="H2" i="3"/>
  <c r="H8" i="3"/>
  <c r="H3" i="3"/>
  <c r="H4" i="3"/>
  <c r="H6" i="3"/>
  <c r="H10" i="3"/>
  <c r="H14" i="3"/>
  <c r="H32" i="3"/>
  <c r="H23" i="3"/>
  <c r="H17" i="3"/>
  <c r="H24" i="3"/>
  <c r="H16" i="3"/>
  <c r="H28" i="3"/>
  <c r="H30" i="3"/>
  <c r="H18" i="3"/>
  <c r="H29" i="3"/>
  <c r="H20" i="3"/>
  <c r="H22" i="3"/>
  <c r="H31" i="3"/>
  <c r="H25" i="3"/>
  <c r="H21" i="3"/>
  <c r="H27" i="3"/>
  <c r="H15" i="3"/>
  <c r="H13"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9" i="12"/>
  <c r="H15" i="5"/>
  <c r="H2" i="5"/>
  <c r="H5" i="6"/>
  <c r="H27" i="10"/>
  <c r="H26" i="12"/>
  <c r="H26" i="5"/>
  <c r="H32" i="7"/>
  <c r="H17" i="11"/>
  <c r="H25" i="12"/>
  <c r="H15" i="7"/>
  <c r="H7" i="7"/>
  <c r="H6" i="7"/>
  <c r="H3" i="12"/>
  <c r="H20" i="7"/>
  <c r="H32" i="8"/>
  <c r="H16" i="7"/>
  <c r="H4" i="8"/>
  <c r="H9" i="11"/>
  <c r="H5" i="3"/>
  <c r="H6" i="11"/>
  <c r="H19" i="11"/>
  <c r="H5" i="11"/>
  <c r="H27" i="8"/>
  <c r="H6" i="8"/>
  <c r="H15" i="8"/>
  <c r="H29" i="7"/>
  <c r="H8" i="8"/>
  <c r="H19" i="9"/>
  <c r="H28" i="10"/>
  <c r="H25" i="8"/>
  <c r="H7" i="12"/>
  <c r="H13" i="10"/>
  <c r="H16" i="9"/>
  <c r="H23" i="9"/>
  <c r="H11" i="11"/>
  <c r="H3" i="11"/>
  <c r="H9" i="7"/>
  <c r="H28" i="7"/>
  <c r="H14" i="9"/>
  <c r="H15" i="11"/>
  <c r="H7" i="11"/>
  <c r="H31" i="11"/>
  <c r="H4" i="12"/>
  <c r="H21" i="12"/>
  <c r="H17" i="9"/>
  <c r="H19" i="10"/>
  <c r="H16" i="8"/>
  <c r="H22" i="8"/>
  <c r="H10" i="11"/>
  <c r="H10" i="8"/>
  <c r="H26" i="7"/>
  <c r="H23" i="12"/>
  <c r="H32" i="12"/>
  <c r="H25" i="11"/>
  <c r="H13" i="8"/>
  <c r="H24" i="8"/>
  <c r="H31" i="12"/>
  <c r="H28" i="12"/>
  <c r="H8" i="7"/>
  <c r="H30" i="9"/>
  <c r="H14" i="8"/>
  <c r="H24" i="10"/>
  <c r="H17" i="10"/>
  <c r="H15" i="12"/>
  <c r="H2" i="12"/>
  <c r="H27" i="11"/>
  <c r="H18" i="10"/>
  <c r="H28" i="8"/>
  <c r="H20" i="10"/>
  <c r="H5" i="10"/>
  <c r="H23" i="8"/>
  <c r="H7" i="9"/>
  <c r="H23" i="10"/>
  <c r="H16" i="12"/>
  <c r="H14" i="12"/>
  <c r="H6" i="9"/>
  <c r="H29" i="8"/>
  <c r="H26" i="11"/>
  <c r="H11" i="10"/>
  <c r="H2" i="9"/>
  <c r="H10" i="7"/>
  <c r="H32" i="10"/>
  <c r="H17" i="7"/>
  <c r="H11" i="7"/>
  <c r="H16" i="11"/>
  <c r="H27" i="9"/>
  <c r="H24" i="9"/>
  <c r="H24" i="11"/>
  <c r="H6" i="12"/>
  <c r="H20" i="9"/>
  <c r="H12" i="8"/>
  <c r="H25" i="10"/>
  <c r="H21" i="8"/>
  <c r="H4" i="11"/>
  <c r="H18" i="12"/>
  <c r="H18" i="9"/>
  <c r="H31" i="9"/>
  <c r="H30" i="7"/>
  <c r="H22" i="7"/>
  <c r="H19" i="12"/>
  <c r="H27" i="7"/>
  <c r="H24" i="7"/>
  <c r="H14" i="11"/>
  <c r="H15" i="10"/>
  <c r="H16" i="10"/>
  <c r="H10" i="12"/>
  <c r="H31" i="8"/>
  <c r="H29" i="11"/>
  <c r="H21" i="9"/>
  <c r="H11" i="9"/>
  <c r="H26" i="9"/>
  <c r="H5" i="7"/>
  <c r="H9" i="10"/>
  <c r="H29" i="9"/>
  <c r="H4" i="10"/>
  <c r="H5" i="12"/>
  <c r="H31" i="7"/>
  <c r="H30" i="8"/>
  <c r="H17" i="8"/>
  <c r="H21" i="10"/>
  <c r="H13" i="9"/>
  <c r="H5" i="8"/>
  <c r="H8" i="10"/>
  <c r="H17" i="12"/>
  <c r="H12" i="7"/>
  <c r="H30" i="10"/>
  <c r="H18" i="7"/>
  <c r="H13" i="7"/>
  <c r="H12" i="10"/>
  <c r="H22" i="11"/>
  <c r="H26" i="8"/>
  <c r="H6" i="10"/>
  <c r="H25" i="7"/>
  <c r="H3" i="8"/>
  <c r="H29" i="10"/>
  <c r="H15" i="9"/>
  <c r="H26" i="10"/>
  <c r="H22" i="9"/>
  <c r="H8" i="12"/>
  <c r="H21" i="11"/>
  <c r="H18" i="11"/>
  <c r="H12" i="11"/>
  <c r="H24" i="12"/>
  <c r="H30" i="11"/>
  <c r="H3" i="9"/>
  <c r="H31" i="10"/>
  <c r="H19" i="7"/>
  <c r="H5" i="9"/>
  <c r="H9" i="8"/>
  <c r="H20" i="12"/>
  <c r="H13" i="12"/>
  <c r="H4" i="9"/>
  <c r="H12" i="12"/>
  <c r="H22" i="12"/>
  <c r="H28" i="11"/>
  <c r="H9" i="9"/>
  <c r="H8" i="9"/>
  <c r="H25" i="9"/>
  <c r="H7" i="10"/>
  <c r="H13" i="11"/>
  <c r="H11" i="12"/>
  <c r="H7" i="8"/>
  <c r="H20" i="11"/>
  <c r="H2" i="8"/>
  <c r="H14" i="7"/>
  <c r="H2" i="10"/>
  <c r="H10" i="9"/>
  <c r="H3" i="10"/>
  <c r="H30" i="12"/>
  <c r="H21" i="7"/>
  <c r="H12" i="9"/>
  <c r="H10" i="10"/>
  <c r="H2" i="11"/>
  <c r="H12" i="3"/>
  <c r="H11" i="8"/>
  <c r="H23" i="7"/>
  <c r="H22" i="10"/>
  <c r="H8" i="11"/>
  <c r="H20" i="8"/>
  <c r="H23" i="11"/>
  <c r="H27" i="12"/>
  <c r="H28" i="9"/>
  <c r="H29" i="12"/>
  <c r="H14" i="10"/>
  <c r="H19" i="8"/>
  <c r="H18" i="8"/>
  <c r="H7" i="6"/>
  <c r="H3" i="6"/>
  <c r="H29" i="6"/>
  <c r="H17" i="2"/>
  <c r="H5" i="4"/>
  <c r="H22" i="2"/>
  <c r="H11" i="2"/>
  <c r="H20" i="1"/>
  <c r="H23" i="2"/>
  <c r="H16" i="6"/>
  <c r="H30" i="1"/>
  <c r="H20" i="4"/>
  <c r="H23" i="6"/>
  <c r="H8" i="1"/>
  <c r="H31" i="4"/>
  <c r="H22" i="4"/>
  <c r="H29" i="4"/>
  <c r="H12" i="2"/>
  <c r="H18" i="1"/>
  <c r="H13" i="4"/>
  <c r="H20" i="5"/>
  <c r="H25" i="6"/>
  <c r="H12" i="6"/>
  <c r="H14" i="1"/>
  <c r="H24" i="6"/>
  <c r="H13" i="5"/>
  <c r="H26" i="1"/>
  <c r="H8" i="2"/>
  <c r="H27" i="4"/>
  <c r="H26" i="2"/>
  <c r="H30" i="4"/>
  <c r="H4" i="4"/>
  <c r="H3" i="1"/>
  <c r="H7" i="5"/>
  <c r="H17" i="6"/>
  <c r="H19" i="2"/>
  <c r="H14" i="2"/>
  <c r="H16" i="5"/>
  <c r="H9" i="5"/>
  <c r="H3" i="5"/>
  <c r="H5" i="1"/>
  <c r="H27" i="5"/>
  <c r="H8" i="6"/>
  <c r="H3" i="7"/>
  <c r="H28" i="1"/>
  <c r="H23" i="5"/>
  <c r="H7" i="1"/>
  <c r="H10" i="2"/>
  <c r="H26" i="6"/>
  <c r="H29" i="1"/>
  <c r="H24" i="2"/>
  <c r="H15" i="4"/>
  <c r="H26" i="4"/>
  <c r="H14" i="6"/>
  <c r="H28" i="2"/>
  <c r="H17" i="1"/>
  <c r="H12" i="5"/>
  <c r="H15" i="1"/>
  <c r="H22" i="5"/>
  <c r="H25" i="2"/>
  <c r="H11" i="6"/>
  <c r="H4" i="6"/>
  <c r="H31" i="5"/>
  <c r="H21" i="4"/>
  <c r="H19" i="5"/>
  <c r="H16" i="1"/>
  <c r="H16" i="2"/>
  <c r="H24" i="4"/>
  <c r="H12" i="4"/>
  <c r="H32" i="1"/>
  <c r="H28" i="6"/>
  <c r="H25" i="5"/>
  <c r="H5" i="5"/>
  <c r="H9" i="2"/>
  <c r="H2" i="6"/>
  <c r="H22" i="1"/>
  <c r="H15" i="2"/>
  <c r="H3" i="4"/>
  <c r="H14" i="5"/>
  <c r="H21" i="2"/>
  <c r="H12" i="1"/>
  <c r="H2" i="4"/>
  <c r="H5" i="2"/>
  <c r="H21" i="1"/>
  <c r="H28" i="5"/>
  <c r="H11" i="4"/>
  <c r="H26" i="3"/>
  <c r="H13" i="2"/>
  <c r="H2" i="7"/>
  <c r="H27" i="2"/>
  <c r="H4" i="7"/>
  <c r="H31" i="6"/>
  <c r="H14" i="4"/>
  <c r="H32" i="5"/>
  <c r="H15" i="6"/>
  <c r="H19" i="4"/>
  <c r="H6" i="6"/>
  <c r="H7" i="2"/>
  <c r="H20" i="6"/>
  <c r="H28" i="4"/>
  <c r="H19" i="3"/>
  <c r="H25" i="4"/>
  <c r="H9" i="1"/>
  <c r="H9" i="6"/>
  <c r="H11" i="5"/>
  <c r="H29" i="5"/>
  <c r="H16" i="4"/>
  <c r="H17" i="4"/>
  <c r="H27" i="6"/>
  <c r="H4" i="2"/>
  <c r="H9" i="4"/>
  <c r="H10" i="1"/>
  <c r="H22" i="6"/>
  <c r="H6" i="2"/>
  <c r="H4" i="1"/>
  <c r="H13" i="6"/>
  <c r="H10" i="4"/>
  <c r="H6" i="4"/>
  <c r="H25" i="1"/>
  <c r="H10" i="5"/>
  <c r="H6" i="5"/>
  <c r="H18" i="6"/>
  <c r="H11" i="1"/>
  <c r="H19" i="1"/>
  <c r="H24" i="5"/>
  <c r="H21" i="6"/>
  <c r="H17" i="5"/>
  <c r="H20" i="2"/>
  <c r="H10" i="6"/>
  <c r="H18" i="5"/>
  <c r="H31" i="1"/>
  <c r="H19" i="6"/>
  <c r="H23" i="1"/>
  <c r="H2" i="1"/>
  <c r="H29" i="2"/>
  <c r="H13" i="1"/>
  <c r="H18" i="2"/>
  <c r="H3" i="2"/>
  <c r="H27" i="1"/>
  <c r="H8" i="5"/>
  <c r="H4" i="5"/>
  <c r="H23" i="4"/>
  <c r="H6" i="1"/>
  <c r="H24" i="1"/>
  <c r="H2" i="2"/>
  <c r="H30" i="6"/>
  <c r="H8" i="4"/>
  <c r="H30" i="5"/>
  <c r="H21" i="5"/>
  <c r="H18" i="4"/>
  <c r="G28" i="1" l="1"/>
  <c r="G27" i="1"/>
  <c r="G26" i="1"/>
  <c r="I26" i="1" s="1"/>
  <c r="G25" i="1"/>
  <c r="I25" i="1" s="1"/>
  <c r="G24" i="1"/>
  <c r="I24" i="1" s="1"/>
  <c r="G16" i="5"/>
  <c r="N17" i="5" s="1"/>
  <c r="H6" i="13" s="1"/>
  <c r="G14" i="4"/>
  <c r="N17" i="4" s="1"/>
  <c r="H5" i="13" s="1"/>
  <c r="G28" i="2"/>
  <c r="I28" i="2" s="1"/>
  <c r="G27" i="2"/>
  <c r="I27" i="2" s="1"/>
  <c r="G31" i="1"/>
  <c r="G21" i="1"/>
  <c r="G20" i="1"/>
  <c r="G19" i="1"/>
  <c r="G18" i="1"/>
  <c r="G17" i="1"/>
  <c r="G4" i="7"/>
  <c r="I4" i="7" s="1"/>
  <c r="G3" i="7"/>
  <c r="I3" i="7" s="1"/>
  <c r="G2" i="7"/>
  <c r="I2" i="7" s="1"/>
  <c r="I6" i="6"/>
  <c r="I4" i="6"/>
  <c r="I2" i="6"/>
  <c r="I3" i="6"/>
  <c r="I30" i="6"/>
  <c r="I31" i="6"/>
  <c r="I24" i="6"/>
  <c r="I26" i="6"/>
  <c r="I23" i="6"/>
  <c r="I27" i="6"/>
  <c r="I25" i="6"/>
  <c r="I19" i="6"/>
  <c r="I20" i="6"/>
  <c r="I17" i="6"/>
  <c r="I16" i="6"/>
  <c r="I18" i="6"/>
  <c r="I12" i="6"/>
  <c r="I13" i="6"/>
  <c r="I10" i="6"/>
  <c r="I11" i="6"/>
  <c r="I9" i="6"/>
  <c r="I13" i="5"/>
  <c r="I12" i="5"/>
  <c r="I14" i="5"/>
  <c r="I29" i="5"/>
  <c r="I27" i="5"/>
  <c r="I30" i="5"/>
  <c r="I28" i="5"/>
  <c r="I20" i="5"/>
  <c r="I19" i="5"/>
  <c r="I21" i="5"/>
  <c r="I23" i="5"/>
  <c r="I22" i="5"/>
  <c r="I9" i="5"/>
  <c r="I7" i="5"/>
  <c r="I8" i="5"/>
  <c r="I6" i="5"/>
  <c r="I5" i="5"/>
  <c r="I4" i="4"/>
  <c r="I2" i="4"/>
  <c r="I3" i="4"/>
  <c r="I31" i="4"/>
  <c r="I28" i="4"/>
  <c r="I30" i="4"/>
  <c r="I29" i="4"/>
  <c r="I23" i="4"/>
  <c r="I21" i="4"/>
  <c r="I22" i="4"/>
  <c r="I24" i="4"/>
  <c r="I25" i="4"/>
  <c r="I16" i="4"/>
  <c r="I15" i="4"/>
  <c r="I18" i="4"/>
  <c r="I14" i="4"/>
  <c r="I17" i="4"/>
  <c r="I9" i="4"/>
  <c r="I11" i="4"/>
  <c r="I10" i="4"/>
  <c r="I8" i="4"/>
  <c r="I7" i="4"/>
  <c r="I31" i="1"/>
  <c r="I32" i="1"/>
  <c r="I28" i="1"/>
  <c r="I27" i="1"/>
  <c r="I21" i="1"/>
  <c r="I20" i="1"/>
  <c r="I19" i="1"/>
  <c r="I18" i="1"/>
  <c r="I17" i="1"/>
  <c r="I13" i="1"/>
  <c r="I14" i="1"/>
  <c r="I11" i="1"/>
  <c r="I10" i="1"/>
  <c r="I12" i="1"/>
  <c r="I6" i="1"/>
  <c r="I4" i="1"/>
  <c r="I5" i="1"/>
  <c r="I7" i="1"/>
  <c r="I3" i="1"/>
  <c r="I25" i="2"/>
  <c r="I26" i="2"/>
  <c r="I24" i="2"/>
  <c r="I17" i="2"/>
  <c r="I20" i="2"/>
  <c r="I21" i="2"/>
  <c r="I19" i="2"/>
  <c r="I18" i="2"/>
  <c r="I11" i="2"/>
  <c r="I14" i="2"/>
  <c r="I10" i="2"/>
  <c r="I13" i="2"/>
  <c r="I12" i="2"/>
  <c r="I7" i="2"/>
  <c r="I4" i="2"/>
  <c r="I3" i="2"/>
  <c r="I5" i="2"/>
  <c r="I6"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16" i="5" l="1"/>
  <c r="N5" i="5" s="1"/>
  <c r="E6" i="13" s="1"/>
  <c r="N17" i="2"/>
  <c r="H3" i="13" s="1"/>
  <c r="N17" i="1"/>
  <c r="H4" i="13" s="1"/>
  <c r="N17" i="7"/>
  <c r="H8" i="13" s="1"/>
  <c r="I32" i="3"/>
  <c r="I24" i="3"/>
  <c r="N17" i="12"/>
  <c r="H13" i="13" s="1"/>
  <c r="N5" i="12"/>
  <c r="E13" i="13" s="1"/>
  <c r="N5" i="1"/>
  <c r="E4" i="13" s="1"/>
  <c r="N5" i="8"/>
  <c r="E9" i="13" s="1"/>
  <c r="N5" i="7"/>
  <c r="E8" i="13" s="1"/>
  <c r="N5" i="6"/>
  <c r="E7"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<sst xmlns="http://schemas.openxmlformats.org/spreadsheetml/2006/main" count="609" uniqueCount="83">
  <si>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</si>
  <si>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</si>
  <si>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</si>
  <si>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</si>
  <si>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</si>
  <si>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</si>
  <si>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</si>
  <si>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</si>
  <si>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</si>
  <si>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</si>
  <si>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</si>
  <si>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</si>
  <si>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</si>
  <si>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</si>
  <si>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</si>
  <si>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</si>
  <si>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</si>
  <si>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</si>
  <si>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</si>
  <si>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</si>
  <si>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</si>
  <si>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</si>
  <si>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</si>
  <si>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</si>
  <si>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</si>
  <si>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</si>
  <si>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</si>
  <si>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</si>
  <si>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</si>
  <si>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</si>
  <si>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</si>
  <si>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</si>
  <si>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</si>
  <si>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</si>
  <si>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</si>
  <si>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</si>
  <si>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</si>
  <si>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</si>
  <si>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</si>
  <si>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</si>
  <si>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</si>
  <si>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</si>
  <si>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</si>
  <si>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</si>
  <si>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</si>
  <si>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</si>
  <si>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</si>
  <si>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</si>
  <si>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</si>
  <si>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</si>
  <si>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</si>
  <si>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</si>
  <si>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</si>
  <si>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</si>
  <si>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</si>
  <si>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</si>
  <si>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</si>
  <si>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</si>
  <si>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</si>
  <si>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</si>
  <si>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</si>
  <si>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</si>
  <si>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</si>
  <si>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</si>
  <si>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</si>
  <si>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</si>
  <si>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</si>
  <si>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</si>
  <si>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</si>
  <si>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</si>
  <si>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</si>
  <si>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</si>
  <si>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</si>
  <si>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€ 2020,00</t>
  </si>
  <si>
    <t>Vorschuß € 1785,00</t>
  </si>
  <si>
    <t>Vorschuss € 3520,00</t>
  </si>
  <si>
    <t>Vorschuß € 3010,00</t>
  </si>
  <si>
    <t>Mario MARGAN</t>
  </si>
  <si>
    <t>Fuschl am See</t>
  </si>
  <si>
    <t>Vorschuß € 1520,00</t>
  </si>
  <si>
    <t>Baugeld € 1500,00</t>
  </si>
  <si>
    <t>Abzug Kranschein € 210,00</t>
  </si>
  <si>
    <t>Abzug Baugeld € 200,00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</si>
</sst>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9">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164" fontId="0" fillId="0" borderId="1" xfId="2" applyFont="1" applyBorder="1" applyProtection="1">
      <protection locked="0"/>
    </xf>
    <xf numFmtId="0" fontId="9" fillId="2"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3" zoomScaleNormal="100" workbookViewId="0">
      <selection activeCell="C58" sqref="C58"/>
    </sheetView>
  </sheetViews>
  <sheetFormatPr baseColWidth="10" defaultColWidth="11.42578125" defaultRowHeight="15" x14ac:dyDescent="0.25"/>
  <cols>
    <col min="1" max="1" width="6.8554687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42578125" style="7" bestFit="1" customWidth="1"/>
    <col min="8" max="8" width="11.42578125" style="2" bestFit="1" customWidth="1"/>
    <col min="9" max="9" width="12.42578125" style="2" bestFit="1" customWidth="1"/>
    <col min="10" max="10" width="16.42578125" style="2" bestFit="1" customWidth="1"/>
    <col min="11" max="11" width="11.42578125" style="2"/>
    <col min="12" max="12" width="11.4257812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Mario MARGAN</v>
      </c>
      <c r="N3" s="46"/>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22</v>
      </c>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22</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22</v>
      </c>
      <c r="M15" s="1" t="s">
        <v>58</v>
      </c>
      <c r="N15">
        <f>Gesamt!B5+Gesamt!B7-Gesamt!G2</f>
        <v>12.01923076923077</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22</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v>22</v>
      </c>
      <c r="M17" s="1" t="s">
        <v>50</v>
      </c>
      <c r="N17" s="27">
        <f>SUM(G2:G32)</f>
        <v>115.49999999999999</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v>30</v>
      </c>
      <c r="L18" s="39">
        <v>22</v>
      </c>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v>30</v>
      </c>
      <c r="L19" s="39">
        <v>22</v>
      </c>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22</v>
      </c>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22</v>
      </c>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22</v>
      </c>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22</v>
      </c>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v>22</v>
      </c>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30</v>
      </c>
      <c r="L25" s="39">
        <v>22</v>
      </c>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30</v>
      </c>
      <c r="L26" s="39">
        <v>22</v>
      </c>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22</v>
      </c>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22</v>
      </c>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v>22</v>
      </c>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22</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v>22</v>
      </c>
      <c r="M31" s="41" t="s">
        <v>73</v>
      </c>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t="s">
        <v>72</v>
      </c>
      <c r="K32" s="39">
        <v>30</v>
      </c>
      <c r="L32" s="39">
        <v>22</v>
      </c>
      <c r="O32" s="35"/>
      <c r="Q32" s="7"/>
    </row>
    <row r="33" spans="10:12" x14ac:dyDescent="0.25">
      <c r="K33" s="39"/>
      <c r="L33" s="39"/>
    </row>
    <row r="34" spans="10:12" x14ac:dyDescent="0.25">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5" priority="1">
      <formula>$C2="Feiertag"</formula>
    </cfRule>
    <cfRule type="expression" dxfId="4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2" zoomScaleNormal="100" workbookViewId="0">
      <selection activeCell="J25" sqref="J25"/>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42578125" style="7" bestFit="1" customWidth="1"/>
    <col min="8" max="8" width="11.42578125" style="2" bestFit="1" customWidth="1"/>
    <col min="9" max="9" width="12.42578125" style="2" bestFit="1" customWidth="1"/>
    <col min="10" max="10" width="16.42578125" style="2" customWidth="1"/>
    <col min="11" max="11" width="11.42578125" style="2"/>
    <col min="12" max="12" width="11.42578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v>30</v>
      </c>
      <c r="L3" s="39"/>
      <c r="M3" s="46" t="str">
        <f>Gesamt!A3</f>
        <v>Mario MARGAN</v>
      </c>
      <c r="N3" s="46"/>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c r="M7" s="1" t="s">
        <v>59</v>
      </c>
      <c r="N7" s="27">
        <f ca="1">Gesamt!B9+SUM(Gesamt!E2:E3)-SUM(Gesamt!J2:J3)</f>
        <v>-4.9737991503207013E-14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72</v>
      </c>
      <c r="K8" s="39">
        <v>30</v>
      </c>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72</v>
      </c>
      <c r="K9" s="39">
        <v>30</v>
      </c>
      <c r="L9" s="39"/>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72</v>
      </c>
      <c r="K15" s="39">
        <v>30</v>
      </c>
      <c r="L15" s="39"/>
      <c r="M15" s="1" t="s">
        <v>58</v>
      </c>
      <c r="N15">
        <f>Gesamt!B5+Gesamt!B7-SUM(Gesamt!G2:G3)</f>
        <v>12.01923076923077</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72</v>
      </c>
      <c r="K16" s="39">
        <v>30</v>
      </c>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72</v>
      </c>
      <c r="K22" s="39">
        <v>30</v>
      </c>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72</v>
      </c>
      <c r="K23" s="39">
        <v>30</v>
      </c>
      <c r="L23" s="39"/>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72</v>
      </c>
      <c r="K29" s="39">
        <v>30</v>
      </c>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840</v>
      </c>
      <c r="L31" s="39">
        <f>SUM(L2:L30)</f>
        <v>0</v>
      </c>
    </row>
    <row r="32" spans="1:17" x14ac:dyDescent="0.25">
      <c r="A32" s="23"/>
      <c r="H32" s="7"/>
      <c r="I32" s="7"/>
      <c r="J32" s="7"/>
      <c r="M32" s="42" t="s">
        <v>74</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3" priority="7">
      <formula>$C3="Feiertag"</formula>
    </cfRule>
    <cfRule type="expression" dxfId="42" priority="8">
      <formula>WEEKDAY($A3,2)&gt;=6</formula>
    </cfRule>
  </conditionalFormatting>
  <conditionalFormatting sqref="A8:I29">
    <cfRule type="expression" dxfId="41" priority="1">
      <formula>$C8="Feiertag"</formula>
    </cfRule>
    <cfRule type="expression" dxfId="40" priority="2">
      <formula>WEEKDAY($A8,2)&gt;=6</formula>
    </cfRule>
  </conditionalFormatting>
  <conditionalFormatting sqref="A2:J2 G3:J3 G4:I7 J4:J29">
    <cfRule type="expression" dxfId="39" priority="9">
      <formula>$C2="Feiertag"</formula>
    </cfRule>
    <cfRule type="expression" dxfId="3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3" zoomScaleNormal="100" workbookViewId="0">
      <selection activeCell="G38" sqref="G38"/>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42578125" style="7" bestFit="1" customWidth="1"/>
    <col min="8" max="8" width="11.42578125" style="2" bestFit="1" customWidth="1"/>
    <col min="9" max="9" width="12.42578125" style="2" bestFit="1" customWidth="1"/>
    <col min="10" max="10" width="16.42578125" style="2" customWidth="1"/>
    <col min="11" max="11" width="11.42578125" style="2"/>
    <col min="12" max="12" width="11.42578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72</v>
      </c>
      <c r="K2" s="39">
        <v>30</v>
      </c>
      <c r="L2" s="39">
        <v>17</v>
      </c>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v>17</v>
      </c>
      <c r="M3" s="46" t="str">
        <f>Gesamt!A3</f>
        <v>Mario MARGAN</v>
      </c>
      <c r="N3" s="46"/>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-1.7763568394002505E-14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v>17</v>
      </c>
      <c r="M7" s="1" t="s">
        <v>59</v>
      </c>
      <c r="N7" s="27">
        <f ca="1">Gesamt!B9+SUM(Gesamt!E2:E4)-SUM(Gesamt!J2:J4)</f>
        <v>-6.7501559897209518E-14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72</v>
      </c>
      <c r="K8" s="39">
        <v>30</v>
      </c>
      <c r="L8" s="39">
        <v>17</v>
      </c>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72</v>
      </c>
      <c r="K9" s="39">
        <v>30</v>
      </c>
      <c r="L9" s="39">
        <v>17</v>
      </c>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10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72</v>
      </c>
      <c r="K15" s="39">
        <v>30</v>
      </c>
      <c r="L15" s="39">
        <v>17</v>
      </c>
      <c r="M15" s="1" t="s">
        <v>58</v>
      </c>
      <c r="N15">
        <f>Gesamt!B5+Gesamt!B7-SUM(Gesamt!G2:G4)</f>
        <v>2.0192307692307701</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72</v>
      </c>
      <c r="K16" s="39">
        <v>30</v>
      </c>
      <c r="L16" s="39">
        <v>17</v>
      </c>
      <c r="O16" s="35"/>
      <c r="Q16" s="7"/>
    </row>
    <row r="17" spans="1:17" x14ac:dyDescent="0.25">
      <c r="A17" s="29">
        <v>46097</v>
      </c>
      <c r="B17" t="str">
        <f t="shared" si="0"/>
        <v>Mo</v>
      </c>
      <c r="C17" s="2" t="s">
        <v>22</v>
      </c>
      <c r="G17" s="27">
        <f t="shared" ca="1" si="1"/>
        <v>8</v>
      </c>
      <c r="H17" s="27">
        <f ca="1">IF(Q17&lt;&gt;"",Q17,IF(OR(C17="Feiertag",A17&lt;Gesamt!$B$11,A17&gt;Gesamt!$B$13,),0,INDIRECT("N"&amp;WEEKDAY(A17,2)+19)))</f>
        <v>8</v>
      </c>
      <c r="I17" s="27">
        <f t="shared" si="2"/>
        <v>0</v>
      </c>
      <c r="J17" s="7" t="s">
        <v>72</v>
      </c>
      <c r="K17" s="39">
        <v>30</v>
      </c>
      <c r="L17" s="39">
        <v>17</v>
      </c>
      <c r="M17" s="1" t="s">
        <v>50</v>
      </c>
      <c r="N17" s="27">
        <f ca="1">SUM(G2:G32)</f>
        <v>170</v>
      </c>
      <c r="O17" s="35"/>
      <c r="Q17" s="7"/>
    </row>
    <row r="18" spans="1:17" x14ac:dyDescent="0.25">
      <c r="A18" s="29">
        <v>46098</v>
      </c>
      <c r="B18" t="str">
        <f t="shared" si="0"/>
        <v>Di</v>
      </c>
      <c r="C18" s="2" t="s">
        <v>22</v>
      </c>
      <c r="G18" s="27">
        <f t="shared" ca="1" si="1"/>
        <v>8</v>
      </c>
      <c r="H18" s="27">
        <f ca="1">IF(Q18&lt;&gt;"",Q18,IF(OR(C18="Feiertag",A18&lt;Gesamt!$B$11,A18&gt;Gesamt!$B$13,),0,INDIRECT("N"&amp;WEEKDAY(A18,2)+19)))</f>
        <v>8</v>
      </c>
      <c r="I18" s="27">
        <f t="shared" si="2"/>
        <v>0</v>
      </c>
      <c r="J18" s="7" t="s">
        <v>72</v>
      </c>
      <c r="K18" s="39">
        <v>30</v>
      </c>
      <c r="L18" s="39">
        <v>17</v>
      </c>
      <c r="O18" s="35"/>
      <c r="Q18" s="7"/>
    </row>
    <row r="19" spans="1:17" x14ac:dyDescent="0.25">
      <c r="A19" s="29">
        <v>46099</v>
      </c>
      <c r="B19" t="str">
        <f t="shared" si="0"/>
        <v>Mi</v>
      </c>
      <c r="C19" s="2" t="s">
        <v>22</v>
      </c>
      <c r="G19" s="27">
        <f t="shared" ca="1" si="1"/>
        <v>8</v>
      </c>
      <c r="H19" s="27">
        <f ca="1">IF(Q19&lt;&gt;"",Q19,IF(OR(C19="Feiertag",A19&lt;Gesamt!$B$11,A19&gt;Gesamt!$B$13,),0,INDIRECT("N"&amp;WEEKDAY(A19,2)+19)))</f>
        <v>8</v>
      </c>
      <c r="I19" s="27">
        <f t="shared" si="2"/>
        <v>0</v>
      </c>
      <c r="J19" s="7" t="s">
        <v>72</v>
      </c>
      <c r="K19" s="39">
        <v>30</v>
      </c>
      <c r="L19" s="39">
        <v>17</v>
      </c>
      <c r="M19" s="13" t="s">
        <v>6</v>
      </c>
      <c r="O19" s="35"/>
      <c r="Q19" s="7"/>
    </row>
    <row r="20" spans="1:17" x14ac:dyDescent="0.25">
      <c r="A20" s="29">
        <v>46100</v>
      </c>
      <c r="B20" t="str">
        <f t="shared" si="0"/>
        <v>Do</v>
      </c>
      <c r="C20" s="2" t="s">
        <v>22</v>
      </c>
      <c r="G20" s="27">
        <f t="shared" ca="1" si="1"/>
        <v>8</v>
      </c>
      <c r="H20" s="27">
        <f ca="1">IF(Q20&lt;&gt;"",Q20,IF(OR(C20="Feiertag",A20&lt;Gesamt!$B$11,A20&gt;Gesamt!$B$13,),0,INDIRECT("N"&amp;WEEKDAY(A20,2)+19)))</f>
        <v>8</v>
      </c>
      <c r="I20" s="27">
        <f t="shared" si="2"/>
        <v>0</v>
      </c>
      <c r="J20" s="7" t="s">
        <v>72</v>
      </c>
      <c r="K20" s="39">
        <v>30</v>
      </c>
      <c r="L20" s="39">
        <v>17</v>
      </c>
      <c r="M20" s="6" t="s">
        <v>43</v>
      </c>
      <c r="N20" s="7">
        <f>Gesamt!C30</f>
        <v>8</v>
      </c>
      <c r="O20" s="35"/>
      <c r="Q20" s="7"/>
    </row>
    <row r="21" spans="1:17" x14ac:dyDescent="0.25">
      <c r="A21" s="29">
        <v>46101</v>
      </c>
      <c r="B21" t="str">
        <f t="shared" si="0"/>
        <v>Fr</v>
      </c>
      <c r="C21" s="2" t="s">
        <v>22</v>
      </c>
      <c r="G21" s="27">
        <f t="shared" ca="1" si="1"/>
        <v>6.5</v>
      </c>
      <c r="H21" s="27">
        <f ca="1">IF(Q21&lt;&gt;"",Q21,IF(OR(C21="Feiertag",A21&lt;Gesamt!$B$11,A21&gt;Gesamt!$B$13,),0,INDIRECT("N"&amp;WEEKDAY(A21,2)+19)))</f>
        <v>6.5</v>
      </c>
      <c r="I21" s="27">
        <f t="shared" si="2"/>
        <v>0</v>
      </c>
      <c r="J21" s="7" t="s">
        <v>72</v>
      </c>
      <c r="K21" s="39">
        <v>30</v>
      </c>
      <c r="L21" s="39">
        <v>17</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72</v>
      </c>
      <c r="K22" s="39">
        <v>30</v>
      </c>
      <c r="L22" s="39">
        <v>17</v>
      </c>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72</v>
      </c>
      <c r="K23" s="39">
        <v>30</v>
      </c>
      <c r="L23" s="39">
        <v>17</v>
      </c>
      <c r="M23" s="6" t="s">
        <v>46</v>
      </c>
      <c r="N23" s="7">
        <f>Gesamt!C33</f>
        <v>8</v>
      </c>
      <c r="O23" s="35"/>
      <c r="Q23" s="7"/>
    </row>
    <row r="24" spans="1:17" x14ac:dyDescent="0.25">
      <c r="A24" s="29">
        <v>46104</v>
      </c>
      <c r="B24" t="str">
        <f t="shared" si="0"/>
        <v>Mo</v>
      </c>
      <c r="C24" s="2" t="s">
        <v>22</v>
      </c>
      <c r="G24" s="27">
        <f t="shared" ca="1" si="1"/>
        <v>8</v>
      </c>
      <c r="H24" s="27">
        <f ca="1">IF(Q24&lt;&gt;"",Q24,IF(OR(C24="Feiertag",A24&lt;Gesamt!$B$11,A24&gt;Gesamt!$B$13,),0,INDIRECT("N"&amp;WEEKDAY(A24,2)+19)))</f>
        <v>8</v>
      </c>
      <c r="I24" s="27">
        <f t="shared" si="2"/>
        <v>0</v>
      </c>
      <c r="J24" s="7" t="s">
        <v>72</v>
      </c>
      <c r="K24" s="39">
        <v>30</v>
      </c>
      <c r="L24" s="39">
        <v>17</v>
      </c>
      <c r="M24" s="6" t="s">
        <v>47</v>
      </c>
      <c r="N24" s="7">
        <f>Gesamt!C34</f>
        <v>6.5</v>
      </c>
      <c r="O24" s="35"/>
      <c r="Q24" s="7"/>
    </row>
    <row r="25" spans="1:17" x14ac:dyDescent="0.25">
      <c r="A25" s="29">
        <v>46105</v>
      </c>
      <c r="B25" t="str">
        <f t="shared" si="0"/>
        <v>Di</v>
      </c>
      <c r="C25" s="2" t="s">
        <v>22</v>
      </c>
      <c r="G25" s="27">
        <f t="shared" ca="1" si="1"/>
        <v>8</v>
      </c>
      <c r="H25" s="27">
        <f ca="1">IF(Q25&lt;&gt;"",Q25,IF(OR(C25="Feiertag",A25&lt;Gesamt!$B$11,A25&gt;Gesamt!$B$13,),0,INDIRECT("N"&amp;WEEKDAY(A25,2)+19)))</f>
        <v>8</v>
      </c>
      <c r="I25" s="27">
        <f t="shared" si="2"/>
        <v>0</v>
      </c>
      <c r="J25" s="7" t="s">
        <v>72</v>
      </c>
      <c r="K25" s="39">
        <v>30</v>
      </c>
      <c r="L25" s="39">
        <v>17</v>
      </c>
      <c r="M25" s="6" t="s">
        <v>48</v>
      </c>
      <c r="N25" s="7">
        <f>Gesamt!C35</f>
        <v>0</v>
      </c>
      <c r="O25" s="35"/>
      <c r="Q25" s="7"/>
    </row>
    <row r="26" spans="1:17" x14ac:dyDescent="0.25">
      <c r="A26" s="29">
        <v>46106</v>
      </c>
      <c r="B26" t="str">
        <f t="shared" si="0"/>
        <v>Mi</v>
      </c>
      <c r="C26" s="2" t="s">
        <v>22</v>
      </c>
      <c r="G26" s="27">
        <f t="shared" ca="1" si="1"/>
        <v>8</v>
      </c>
      <c r="H26" s="27">
        <f ca="1">IF(Q26&lt;&gt;"",Q26,IF(OR(C26="Feiertag",A26&lt;Gesamt!$B$11,A26&gt;Gesamt!$B$13,),0,INDIRECT("N"&amp;WEEKDAY(A26,2)+19)))</f>
        <v>8</v>
      </c>
      <c r="I26" s="27">
        <f t="shared" si="2"/>
        <v>0</v>
      </c>
      <c r="J26" s="7" t="s">
        <v>72</v>
      </c>
      <c r="K26" s="39">
        <v>30</v>
      </c>
      <c r="L26" s="39">
        <v>17</v>
      </c>
      <c r="M26" s="6" t="s">
        <v>49</v>
      </c>
      <c r="N26" s="7">
        <f>Gesamt!C36</f>
        <v>0</v>
      </c>
      <c r="O26" s="35"/>
      <c r="Q26" s="7"/>
    </row>
    <row r="27" spans="1:17" x14ac:dyDescent="0.25">
      <c r="A27" s="29">
        <v>46107</v>
      </c>
      <c r="B27" t="str">
        <f t="shared" si="0"/>
        <v>Do</v>
      </c>
      <c r="C27" s="2" t="s">
        <v>22</v>
      </c>
      <c r="G27" s="27">
        <f t="shared" ca="1" si="1"/>
        <v>8</v>
      </c>
      <c r="H27" s="27">
        <f ca="1">IF(Q27&lt;&gt;"",Q27,IF(OR(C27="Feiertag",A27&lt;Gesamt!$B$11,A27&gt;Gesamt!$B$13,),0,INDIRECT("N"&amp;WEEKDAY(A27,2)+19)))</f>
        <v>8</v>
      </c>
      <c r="I27" s="27">
        <f t="shared" si="2"/>
        <v>0</v>
      </c>
      <c r="J27" s="7" t="s">
        <v>72</v>
      </c>
      <c r="K27" s="39">
        <v>30</v>
      </c>
      <c r="L27" s="39">
        <v>17</v>
      </c>
      <c r="M27" s="13" t="s">
        <v>54</v>
      </c>
      <c r="N27" s="27">
        <f>SUM(N20:N26)</f>
        <v>38.5</v>
      </c>
      <c r="O27" s="35"/>
      <c r="Q27" s="7"/>
    </row>
    <row r="28" spans="1:17" x14ac:dyDescent="0.25">
      <c r="A28" s="29">
        <v>46108</v>
      </c>
      <c r="B28" t="str">
        <f t="shared" si="0"/>
        <v>Fr</v>
      </c>
      <c r="C28" s="2" t="s">
        <v>22</v>
      </c>
      <c r="G28" s="27">
        <f t="shared" ca="1" si="1"/>
        <v>6.5</v>
      </c>
      <c r="H28" s="27">
        <f ca="1">IF(Q28&lt;&gt;"",Q28,IF(OR(C28="Feiertag",A28&lt;Gesamt!$B$11,A28&gt;Gesamt!$B$13,),0,INDIRECT("N"&amp;WEEKDAY(A28,2)+19)))</f>
        <v>6.5</v>
      </c>
      <c r="I28" s="27">
        <f t="shared" si="2"/>
        <v>0</v>
      </c>
      <c r="J28" s="7" t="s">
        <v>72</v>
      </c>
      <c r="K28" s="39">
        <v>30</v>
      </c>
      <c r="L28" s="39">
        <v>17</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72</v>
      </c>
      <c r="K29" s="39">
        <v>30</v>
      </c>
      <c r="L29" s="39">
        <v>17</v>
      </c>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72</v>
      </c>
      <c r="K30" s="39">
        <v>30</v>
      </c>
      <c r="L30" s="39">
        <v>17</v>
      </c>
      <c r="M30" s="43" t="s">
        <v>75</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v>17</v>
      </c>
      <c r="O32" s="35"/>
      <c r="Q32" s="7"/>
    </row>
    <row r="33" spans="10:12" x14ac:dyDescent="0.25">
      <c r="K33" s="39"/>
      <c r="L33" s="39"/>
    </row>
    <row r="34" spans="10:12" x14ac:dyDescent="0.25">
      <c r="J34" s="2" t="s">
        <v>68</v>
      </c>
      <c r="K34" s="39">
        <f>SUM(K2:K33)</f>
        <v>930</v>
      </c>
      <c r="L34" s="39">
        <f>SUM(L2:L33)</f>
        <v>527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7" priority="9">
      <formula>$C3="Feiertag"</formula>
    </cfRule>
    <cfRule type="expression" dxfId="36" priority="10">
      <formula>WEEKDAY($A3,2)&gt;=6</formula>
    </cfRule>
  </conditionalFormatting>
  <conditionalFormatting sqref="A8:I32">
    <cfRule type="expression" dxfId="35" priority="1">
      <formula>$C8="Feiertag"</formula>
    </cfRule>
    <cfRule type="expression" dxfId="34" priority="2">
      <formula>WEEKDAY($A8,2)&gt;=6</formula>
    </cfRule>
  </conditionalFormatting>
  <conditionalFormatting sqref="A2:J2 G3:J3 G4:I7 J4:J32">
    <cfRule type="expression" dxfId="33" priority="11">
      <formula>$C2="Feiertag"</formula>
    </cfRule>
    <cfRule type="expression" dxfId="3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3" zoomScaleNormal="100" workbookViewId="0">
      <selection activeCell="F22" sqref="F22"/>
    </sheetView>
  </sheetViews>
  <sheetFormatPr baseColWidth="10" defaultColWidth="11.42578125" defaultRowHeight="15" x14ac:dyDescent="0.25"/>
  <cols>
    <col min="1" max="1" width="7.1406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42578125" style="7" bestFit="1" customWidth="1"/>
    <col min="8" max="8" width="11.42578125" style="2" bestFit="1" customWidth="1"/>
    <col min="9" max="9" width="12.42578125" style="2" bestFit="1" customWidth="1"/>
    <col min="10" max="10" width="16.42578125" style="2" customWidth="1"/>
    <col min="11" max="11" width="11.42578125" style="2"/>
    <col min="12" max="12" width="11.42578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v>17</v>
      </c>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v>17</v>
      </c>
      <c r="M3" s="46" t="str">
        <f>Gesamt!A3</f>
        <v>Mario MARGAN</v>
      </c>
      <c r="N3" s="46"/>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v>17</v>
      </c>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72</v>
      </c>
      <c r="K5" s="39"/>
      <c r="L5" s="39">
        <v>17</v>
      </c>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72</v>
      </c>
      <c r="K6" s="39"/>
      <c r="L6" s="39">
        <v>17</v>
      </c>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72</v>
      </c>
      <c r="K7" s="39"/>
      <c r="L7" s="39">
        <v>17</v>
      </c>
      <c r="M7" s="1" t="s">
        <v>59</v>
      </c>
      <c r="N7" s="27">
        <f ca="1">Gesamt!B9+SUM(Gesamt!E2:E5)-SUM(Gesamt!J2:J5)</f>
        <v>-9.7699626167013776E-14</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v>17</v>
      </c>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v>17</v>
      </c>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v>17</v>
      </c>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72</v>
      </c>
      <c r="K12" s="39">
        <v>30</v>
      </c>
      <c r="L12" s="39">
        <v>17</v>
      </c>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72</v>
      </c>
      <c r="K13" s="39">
        <v>30</v>
      </c>
      <c r="L13" s="39">
        <v>17</v>
      </c>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17</v>
      </c>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17</v>
      </c>
      <c r="M15" s="1" t="s">
        <v>58</v>
      </c>
      <c r="N15">
        <f>Gesamt!B5+Gesamt!B7-SUM(Gesamt!G2:G5)</f>
        <v>2.0192307692307701</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17</v>
      </c>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30</v>
      </c>
      <c r="L18" s="39">
        <v>17</v>
      </c>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72</v>
      </c>
      <c r="K19" s="39">
        <v>30</v>
      </c>
      <c r="L19" s="39">
        <v>17</v>
      </c>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72</v>
      </c>
      <c r="K20" s="39">
        <v>30</v>
      </c>
      <c r="L20" s="39">
        <v>17</v>
      </c>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17</v>
      </c>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17</v>
      </c>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17</v>
      </c>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v>17</v>
      </c>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72</v>
      </c>
      <c r="K26" s="39">
        <v>30</v>
      </c>
      <c r="L26" s="39">
        <v>17</v>
      </c>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72</v>
      </c>
      <c r="K27" s="39">
        <v>30</v>
      </c>
      <c r="L27" s="39">
        <v>17</v>
      </c>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17</v>
      </c>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v>17</v>
      </c>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17</v>
      </c>
      <c r="M30" s="43" t="s">
        <v>76</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O31" s="35"/>
      <c r="Q31" s="7"/>
    </row>
    <row r="32" spans="1:17" x14ac:dyDescent="0.25">
      <c r="A32" s="23"/>
      <c r="H32" s="7"/>
      <c r="I32" s="7"/>
      <c r="J32" s="7"/>
      <c r="K32" s="39"/>
      <c r="L32" s="39"/>
    </row>
    <row r="33" spans="10:12" x14ac:dyDescent="0.25">
      <c r="J33" s="2" t="s">
        <v>68</v>
      </c>
      <c r="K33" s="39">
        <f>SUM(K2:K32)</f>
        <v>810</v>
      </c>
      <c r="L33" s="39">
        <f>SUM(L2:L32)</f>
        <v>510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1" priority="1">
      <formula>$C2="Feiertag"</formula>
    </cfRule>
    <cfRule type="expression" dxfId="30" priority="2">
      <formula>WEEKDAY($A2,2)&gt;=6</formula>
    </cfRule>
  </conditionalFormatting>
  <conditionalFormatting sqref="A5:I31">
    <cfRule type="expression" dxfId="29" priority="3">
      <formula>$C5="Feiertag"</formula>
    </cfRule>
    <cfRule type="expression" dxfId="28" priority="4">
      <formula>WEEKDAY($A5,2)&gt;=6</formula>
    </cfRule>
  </conditionalFormatting>
  <conditionalFormatting sqref="G2:J2 G3:I4 J3:J31">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16" zoomScaleNormal="100" workbookViewId="0">
      <selection activeCell="M35" sqref="M35"/>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42578125" style="7" bestFit="1" customWidth="1"/>
    <col min="8" max="8" width="11.42578125" style="2" bestFit="1" customWidth="1"/>
    <col min="9" max="9" width="12.42578125" style="2" bestFit="1" customWidth="1"/>
    <col min="10" max="10" width="16.42578125" style="2" customWidth="1"/>
    <col min="11" max="11" width="11.42578125" style="2"/>
    <col min="12" max="12" width="11.42578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Mario MARGAN</v>
      </c>
      <c r="N3" s="46"/>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78</v>
      </c>
      <c r="K5" s="39">
        <v>30</v>
      </c>
      <c r="L5" s="39"/>
      <c r="M5" s="1" t="s">
        <v>8</v>
      </c>
      <c r="N5" s="27">
        <f ca="1">SUM(I2:I32)</f>
        <v>-2.4868995751603507E-14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78</v>
      </c>
      <c r="K6" s="39">
        <v>30</v>
      </c>
      <c r="L6" s="39"/>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78</v>
      </c>
      <c r="K7" s="39">
        <v>30</v>
      </c>
      <c r="L7" s="39"/>
      <c r="M7" s="1" t="s">
        <v>59</v>
      </c>
      <c r="N7" s="27">
        <f ca="1">Gesamt!B9+SUM(Gesamt!E2:E6)-SUM(Gesamt!J2:J6)</f>
        <v>-1.2256862191861728E-13</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78</v>
      </c>
      <c r="K8" s="39">
        <v>30</v>
      </c>
      <c r="L8" s="39"/>
      <c r="M8" s="25"/>
      <c r="O8" s="35"/>
      <c r="Q8" s="7"/>
    </row>
    <row r="9" spans="1:17" x14ac:dyDescent="0.2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78</v>
      </c>
      <c r="K9" s="39">
        <v>30</v>
      </c>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78</v>
      </c>
      <c r="K12" s="39">
        <v>30</v>
      </c>
      <c r="L12" s="39"/>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78</v>
      </c>
      <c r="K13" s="39">
        <v>30</v>
      </c>
      <c r="L13" s="39"/>
      <c r="M13" s="1" t="s">
        <v>26</v>
      </c>
      <c r="N13">
        <f>COUNTIF(C2:C32, "Urlaub")+COUNTIF(C2:C32,"Urlaub halber Tag")/2</f>
        <v>0</v>
      </c>
      <c r="O13" s="35"/>
      <c r="Q13" s="7"/>
    </row>
    <row r="14" spans="1:17" x14ac:dyDescent="0.2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78</v>
      </c>
      <c r="K14" s="39">
        <v>30</v>
      </c>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t="s">
        <v>78</v>
      </c>
      <c r="K15" s="39">
        <v>30</v>
      </c>
      <c r="L15" s="39"/>
      <c r="M15" s="1" t="s">
        <v>58</v>
      </c>
      <c r="N15">
        <f>Gesamt!B5+Gesamt!B7-SUM(Gesamt!G2:G6)</f>
        <v>2.0192307692307701</v>
      </c>
      <c r="O15" s="35"/>
      <c r="Q15" s="7"/>
    </row>
    <row r="16" spans="1:17" x14ac:dyDescent="0.2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78</v>
      </c>
      <c r="K16" s="39">
        <v>30</v>
      </c>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138</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30</v>
      </c>
      <c r="L19" s="39"/>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78</v>
      </c>
      <c r="K20" s="39">
        <v>30</v>
      </c>
      <c r="L20" s="39"/>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30</v>
      </c>
      <c r="L21" s="39"/>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30</v>
      </c>
      <c r="L22" s="39"/>
      <c r="M22" s="6" t="s">
        <v>45</v>
      </c>
      <c r="N22" s="7">
        <f>Gesamt!C32</f>
        <v>8</v>
      </c>
      <c r="O22" s="35"/>
      <c r="Q22" s="7"/>
    </row>
    <row r="23" spans="1:17" x14ac:dyDescent="0.2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78</v>
      </c>
      <c r="K23" s="39">
        <v>30</v>
      </c>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78</v>
      </c>
      <c r="K27" s="39">
        <v>30</v>
      </c>
      <c r="L27" s="39"/>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78</v>
      </c>
      <c r="K28" s="39">
        <v>30</v>
      </c>
      <c r="L28" s="39"/>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78</v>
      </c>
      <c r="K29" s="39">
        <v>30</v>
      </c>
      <c r="L29" s="39"/>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78</v>
      </c>
      <c r="K30" s="39">
        <v>30</v>
      </c>
      <c r="L30" s="39"/>
      <c r="M30" s="43" t="s">
        <v>79</v>
      </c>
      <c r="O30" s="44"/>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570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5" priority="11">
      <formula>$C5="Feiertag"</formula>
    </cfRule>
    <cfRule type="expression" dxfId="24" priority="12">
      <formula>WEEKDAY($A5,2)&gt;=6</formula>
    </cfRule>
  </conditionalFormatting>
  <conditionalFormatting sqref="A10:I30">
    <cfRule type="expression" dxfId="23" priority="1">
      <formula>$C10="Feiertag"</formula>
    </cfRule>
    <cfRule type="expression" dxfId="22" priority="2">
      <formula>WEEKDAY($A10,2)&gt;=6</formula>
    </cfRule>
  </conditionalFormatting>
  <conditionalFormatting sqref="A2:J4 G5:J5 G6:I9 J6:J32 A31:J32">
    <cfRule type="expression" dxfId="21" priority="13">
      <formula>$C2="Feiertag"</formula>
    </cfRule>
    <cfRule type="expression" dxfId="20" priority="14">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10" zoomScale="80" zoomScaleNormal="80" workbookViewId="0">
      <selection activeCell="L22" sqref="L22"/>
    </sheetView>
  </sheetViews>
  <sheetFormatPr baseColWidth="10" defaultColWidth="11.42578125" defaultRowHeight="15" x14ac:dyDescent="0.25"/>
  <cols>
    <col min="1" max="1" width="7"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42578125" style="7" bestFit="1" customWidth="1"/>
    <col min="8" max="8" width="11.42578125" style="2" bestFit="1" customWidth="1"/>
    <col min="9" max="9" width="12.42578125" style="2" bestFit="1" customWidth="1"/>
    <col min="10" max="10" width="16.42578125" style="2" customWidth="1"/>
    <col min="11" max="11" width="11.42578125" style="2"/>
    <col min="12" max="12" width="11.42578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78</v>
      </c>
      <c r="K2" s="39">
        <v>30</v>
      </c>
      <c r="L2" s="39"/>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78</v>
      </c>
      <c r="K3" s="39">
        <v>30</v>
      </c>
      <c r="L3" s="39"/>
      <c r="M3" s="46" t="str">
        <f>Gesamt!A3</f>
        <v>Mario MARGAN</v>
      </c>
      <c r="N3" s="46"/>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78</v>
      </c>
      <c r="K4" s="39">
        <v>30</v>
      </c>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t="s">
        <v>78</v>
      </c>
      <c r="K5" s="39">
        <v>30</v>
      </c>
      <c r="L5" s="39"/>
      <c r="M5" s="1" t="s">
        <v>8</v>
      </c>
      <c r="N5" s="27">
        <f ca="1">SUM(I2:I32)</f>
        <v>-3.0198066269804258E-14</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78</v>
      </c>
      <c r="K6" s="39">
        <v>30</v>
      </c>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t="s">
        <v>78</v>
      </c>
      <c r="K7" s="39">
        <v>30</v>
      </c>
      <c r="L7" s="39"/>
      <c r="M7" s="1" t="s">
        <v>59</v>
      </c>
      <c r="N7" s="27">
        <f ca="1">Gesamt!B9+SUM(Gesamt!E2:E7)-SUM(Gesamt!J2:J7)</f>
        <v>-1.5276668818842154E-13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t="s">
        <v>78</v>
      </c>
      <c r="K8" s="39">
        <v>30</v>
      </c>
      <c r="L8" s="39"/>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78</v>
      </c>
      <c r="K9" s="39">
        <v>30</v>
      </c>
      <c r="L9" s="39"/>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30</v>
      </c>
      <c r="L10" s="39"/>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78</v>
      </c>
      <c r="K11" s="39">
        <v>30</v>
      </c>
      <c r="L11" s="39"/>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78</v>
      </c>
      <c r="K12" s="39">
        <v>30</v>
      </c>
      <c r="L12" s="39"/>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78</v>
      </c>
      <c r="K13" s="39">
        <v>30</v>
      </c>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t="s">
        <v>78</v>
      </c>
      <c r="K14" s="39">
        <v>30</v>
      </c>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t="s">
        <v>78</v>
      </c>
      <c r="K15" s="39">
        <v>30</v>
      </c>
      <c r="L15" s="39"/>
      <c r="M15" s="1" t="s">
        <v>58</v>
      </c>
      <c r="N15">
        <f>Gesamt!B5+Gesamt!B7-SUM(Gesamt!G2:G7)</f>
        <v>2.0192307692307701</v>
      </c>
      <c r="O15" s="35"/>
      <c r="Q15" s="7"/>
    </row>
    <row r="16" spans="1:17" x14ac:dyDescent="0.2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78</v>
      </c>
      <c r="K16" s="39">
        <v>30</v>
      </c>
      <c r="L16" s="39"/>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30</v>
      </c>
      <c r="L17" s="39"/>
      <c r="M17" s="1" t="s">
        <v>50</v>
      </c>
      <c r="N17" s="27">
        <f>SUM(G2:G32)</f>
        <v>162</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78</v>
      </c>
      <c r="K18" s="39">
        <v>30</v>
      </c>
      <c r="L18" s="39"/>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30</v>
      </c>
      <c r="L19" s="39"/>
      <c r="M19" s="13" t="s">
        <v>6</v>
      </c>
      <c r="O19" s="35"/>
      <c r="Q19" s="7"/>
    </row>
    <row r="20" spans="1:17" x14ac:dyDescent="0.2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78</v>
      </c>
      <c r="K20" s="39">
        <v>30</v>
      </c>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t="s">
        <v>78</v>
      </c>
      <c r="K21" s="39">
        <v>30</v>
      </c>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t="s">
        <v>78</v>
      </c>
      <c r="K22" s="39">
        <v>30</v>
      </c>
      <c r="L22" s="39"/>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78</v>
      </c>
      <c r="K23" s="39">
        <v>30</v>
      </c>
      <c r="L23" s="39"/>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30</v>
      </c>
      <c r="L24" s="39"/>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78</v>
      </c>
      <c r="K25" s="39">
        <v>30</v>
      </c>
      <c r="L25" s="39"/>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78</v>
      </c>
      <c r="K26" s="39">
        <v>30</v>
      </c>
      <c r="L26" s="39"/>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78</v>
      </c>
      <c r="K27" s="39">
        <v>30</v>
      </c>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t="s">
        <v>78</v>
      </c>
      <c r="K28" s="39">
        <v>30</v>
      </c>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t="s">
        <v>78</v>
      </c>
      <c r="K29" s="39">
        <v>30</v>
      </c>
      <c r="L29" s="39"/>
      <c r="M29" s="45" t="s">
        <v>73</v>
      </c>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78</v>
      </c>
      <c r="K30" s="39">
        <v>30</v>
      </c>
      <c r="L30" s="39"/>
      <c r="M30" s="45" t="s">
        <v>80</v>
      </c>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78</v>
      </c>
      <c r="K31" s="39">
        <v>30</v>
      </c>
      <c r="L31" s="39"/>
      <c r="O31" s="35"/>
      <c r="Q31" s="7"/>
    </row>
    <row r="32" spans="1:17" x14ac:dyDescent="0.25">
      <c r="A32" s="23"/>
      <c r="H32" s="7"/>
      <c r="I32" s="7"/>
      <c r="J32" s="7"/>
      <c r="K32" s="39"/>
      <c r="L32" s="39"/>
      <c r="Q32" s="7"/>
    </row>
    <row r="33" spans="10:12" x14ac:dyDescent="0.25">
      <c r="J33" s="2" t="s">
        <v>68</v>
      </c>
      <c r="K33" s="39">
        <f>SUM(K2:K32)</f>
        <v>900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31">
    <cfRule type="expression" dxfId="19" priority="15">
      <formula>$C2="Feiertag"</formula>
    </cfRule>
    <cfRule type="expression" dxfId="18" priority="18">
      <formula>WEEKDAY($A2,2)&gt;=6</formula>
    </cfRule>
  </conditionalFormatting>
  <conditionalFormatting sqref="A5:I31">
    <cfRule type="expression" dxfId="17" priority="1">
      <formula>$C5="Feiertag"</formula>
    </cfRule>
    <cfRule type="expression" dxfId="16" priority="2">
      <formula>WEEKDAY($A5,2)&gt;=6</formula>
    </cfRule>
  </conditionalFormatting>
  <conditionalFormatting sqref="D3:I4">
    <cfRule type="expression" dxfId="15" priority="3">
      <formula>$C3="Feiertag"</formula>
    </cfRule>
    <cfRule type="expression" dxfId="14" priority="4">
      <formula>WEEKDAY($A3,2)&gt;=6</formula>
    </cfRule>
  </conditionalFormatting>
  <conditionalFormatting sqref="D2:J2">
    <cfRule type="expression" dxfId="13" priority="5">
      <formula>$C2="Feiertag"</formula>
    </cfRule>
    <cfRule type="expression" dxfId="12" priority="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85" zoomScaleNormal="85" workbookViewId="0">
      <selection activeCell="K29" sqref="K29"/>
    </sheetView>
  </sheetViews>
  <sheetFormatPr baseColWidth="10" defaultColWidth="11.42578125" defaultRowHeight="15" x14ac:dyDescent="0.25"/>
  <cols>
    <col min="1" max="1" width="6.8554687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42578125" style="7" bestFit="1" customWidth="1"/>
    <col min="8" max="8" width="11.42578125" style="2" bestFit="1" customWidth="1"/>
    <col min="9" max="9" width="12.42578125" style="2" bestFit="1" customWidth="1"/>
    <col min="10" max="10" width="16.42578125" style="2" customWidth="1"/>
    <col min="11" max="11" width="11.42578125" style="2"/>
    <col min="12" max="12" width="11.42578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0.72916666666666663</v>
      </c>
      <c r="F2" s="24">
        <v>4.1666666666666664E-2</v>
      </c>
      <c r="G2" s="27">
        <f>IF(OR(C2="krank",C2="Urlaub",C2="Sonderurlaub"), H2,IF(D2&lt;=E2,(E2-D2-F2)*24,(1-D2+E2-F2)*24)+IF(C2= "Urlaub halber Tag",H2/2,0)+IF(AND(C2="Urlaub halber Tag", J2="halber Arbeitstag"),H2/2,0))</f>
        <v>9.4999999999999982</v>
      </c>
      <c r="H2" s="27">
        <f ca="1">IF(Q2&lt;&gt;"",Q2,IF(OR(C2="Feiertag",A2&lt;Gesamt!$B$11,A2&gt;Gesamt!$B$13,),0,INDIRECT("N"&amp;WEEKDAY(A2,2)+19)))</f>
        <v>8</v>
      </c>
      <c r="I2" s="27">
        <f ca="1">IF(OR(C2="Überstundenabbau",C2="Urlaub halber Tag",E2&lt;&gt;""),G2-H2,0)</f>
        <v>1.4999999999999982</v>
      </c>
      <c r="J2" s="7"/>
      <c r="K2" s="39">
        <v>30</v>
      </c>
      <c r="L2" s="39"/>
      <c r="M2" s="25"/>
      <c r="O2" s="35"/>
      <c r="Q2" s="7"/>
    </row>
    <row r="3" spans="1:17" x14ac:dyDescent="0.25">
      <c r="A3" s="29">
        <v>46205</v>
      </c>
      <c r="B3" t="str">
        <f t="shared" ref="B3:B32" si="0">TEXT(A3,"TTT")</f>
        <v>Do</v>
      </c>
      <c r="D3" s="24">
        <v>0.29166666666666669</v>
      </c>
      <c r="E3" s="24">
        <v>0.72916666666666663</v>
      </c>
      <c r="F3" s="24">
        <v>4.1666666666666664E-2</v>
      </c>
      <c r="G3" s="27">
        <f t="shared" ref="G3:G32" si="1">IF(OR(C3="krank",C3="Urlaub",C3="Sonderurlaub"), H3,IF(D3&lt;=E3,(E3-D3-F3)*24,(1-D3+E3-F3)*24)+IF(C3= "Urlaub halber Tag",H3/2,0)+IF(AND(C3="Urlaub halber Tag", J3="halber Arbeitstag"),H3/2,0))</f>
        <v>9.4999999999999982</v>
      </c>
      <c r="H3" s="27">
        <f ca="1">IF(Q3&lt;&gt;"",Q3,IF(OR(C3="Feiertag",A3&lt;Gesamt!$B$11,A3&gt;Gesamt!$B$13,),0,INDIRECT("N"&amp;WEEKDAY(A3,2)+19)))</f>
        <v>8</v>
      </c>
      <c r="I3" s="27">
        <f t="shared" ref="I3:I32" ca="1" si="2">IF(OR(C3="Überstundenabbau",C3="Urlaub halber Tag",E3&lt;&gt;""),G3-H3,0)</f>
        <v>1.4999999999999982</v>
      </c>
      <c r="J3" s="7"/>
      <c r="K3" s="39">
        <v>30</v>
      </c>
      <c r="L3" s="39"/>
      <c r="M3" s="46" t="str">
        <f>Gesamt!A3</f>
        <v>Mario MARGAN</v>
      </c>
      <c r="N3" s="46"/>
      <c r="O3" s="35"/>
      <c r="Q3" s="7"/>
    </row>
    <row r="4" spans="1:17" x14ac:dyDescent="0.25">
      <c r="A4" s="29">
        <v>46206</v>
      </c>
      <c r="B4" t="str">
        <f t="shared" si="0"/>
        <v>Fr</v>
      </c>
      <c r="D4" s="24">
        <v>0.29166666666666669</v>
      </c>
      <c r="E4" s="24">
        <v>0.5</v>
      </c>
      <c r="G4" s="27">
        <f t="shared" si="1"/>
        <v>5</v>
      </c>
      <c r="H4" s="27">
        <f ca="1">IF(Q4&lt;&gt;"",Q4,IF(OR(C4="Feiertag",A4&lt;Gesamt!$B$11,A4&gt;Gesamt!$B$13,),0,INDIRECT("N"&amp;WEEKDAY(A4,2)+19)))</f>
        <v>6.5</v>
      </c>
      <c r="I4" s="27">
        <f t="shared" ca="1" si="2"/>
        <v>-1.5</v>
      </c>
      <c r="J4" s="7"/>
      <c r="K4" s="39">
        <v>30</v>
      </c>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1.4999999999999964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1.4999999999998437</v>
      </c>
      <c r="O7" s="35"/>
      <c r="Q7" s="7"/>
    </row>
    <row r="8" spans="1:17" x14ac:dyDescent="0.2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2.0192307692307701</v>
      </c>
      <c r="O15" s="35"/>
      <c r="Q15" s="7"/>
    </row>
    <row r="16" spans="1:17" x14ac:dyDescent="0.2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23.999999999999996</v>
      </c>
      <c r="O17" s="35"/>
      <c r="Q17" s="7"/>
    </row>
    <row r="18" spans="1:17" x14ac:dyDescent="0.2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0</v>
      </c>
      <c r="I31" s="27">
        <f t="shared" si="2"/>
        <v>0</v>
      </c>
      <c r="J31" s="7"/>
      <c r="K31" s="39"/>
      <c r="L31" s="39"/>
      <c r="M31" s="2" t="s">
        <v>81</v>
      </c>
      <c r="O31" s="35"/>
      <c r="Q31" s="7"/>
    </row>
    <row r="32" spans="1:17" x14ac:dyDescent="0.25">
      <c r="A32" s="29">
        <v>46234</v>
      </c>
      <c r="B32" t="str">
        <f t="shared" si="0"/>
        <v>Fr</v>
      </c>
      <c r="G32" s="27">
        <f t="shared" si="1"/>
        <v>0</v>
      </c>
      <c r="H32" s="27">
        <f ca="1">IF(Q32&lt;&gt;"",Q32,IF(OR(C32="Feiertag",A32&lt;Gesamt!$B$11,A32&gt;Gesamt!$B$13,),0,INDIRECT("N"&amp;WEEKDAY(A32,2)+19)))</f>
        <v>0</v>
      </c>
      <c r="I32" s="27">
        <f t="shared" si="2"/>
        <v>0</v>
      </c>
      <c r="J32" s="7"/>
      <c r="K32" s="39"/>
      <c r="L32" s="39"/>
      <c r="M32" s="2" t="s">
        <v>82</v>
      </c>
      <c r="O32" s="35"/>
      <c r="Q32" s="7"/>
    </row>
    <row r="33" spans="10:12" x14ac:dyDescent="0.25">
      <c r="K33" s="39"/>
      <c r="L33" s="39"/>
    </row>
    <row r="34" spans="10:12" x14ac:dyDescent="0.25">
      <c r="J34" s="2" t="s">
        <v>68</v>
      </c>
      <c r="K34" s="39">
        <f>SUM(K2:K33)</f>
        <v>90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42578125" style="7" bestFit="1" customWidth="1"/>
    <col min="8" max="8" width="11.42578125" style="2" bestFit="1" customWidth="1"/>
    <col min="9" max="9" width="12.42578125" style="2" bestFit="1" customWidth="1"/>
    <col min="10" max="10" width="16.42578125" style="2" customWidth="1"/>
    <col min="11" max="11" width="11.42578125" style="2"/>
    <col min="12" max="12" width="11.42578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Mario MARGAN</v>
      </c>
      <c r="N3" s="46"/>
      <c r="O3" s="35"/>
      <c r="Q3" s="7"/>
    </row>
    <row r="4" spans="1:17" x14ac:dyDescent="0.25">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1.4999999999998437</v>
      </c>
      <c r="O7" s="35"/>
      <c r="Q7" s="7"/>
    </row>
    <row r="8" spans="1:17" x14ac:dyDescent="0.2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2.0192307692307701</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42578125" style="7" bestFit="1" customWidth="1"/>
    <col min="8" max="8" width="11.42578125" style="2" bestFit="1" customWidth="1"/>
    <col min="9" max="9" width="12.42578125" style="2" bestFit="1" customWidth="1"/>
    <col min="10" max="10" width="16.42578125" style="2" customWidth="1"/>
    <col min="11" max="11" width="11.42578125" style="2"/>
    <col min="12" max="12" width="11.42578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6" t="str">
        <f>Gesamt!A3</f>
        <v>Mario MARGAN</v>
      </c>
      <c r="N3" s="46"/>
      <c r="O3" s="35"/>
      <c r="Q3" s="7"/>
    </row>
    <row r="4" spans="1:17" x14ac:dyDescent="0.25">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1.4999999999998437</v>
      </c>
      <c r="O7" s="35"/>
      <c r="Q7" s="7"/>
    </row>
    <row r="8" spans="1:17" x14ac:dyDescent="0.25">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2.0192307692307701</v>
      </c>
      <c r="O15" s="35"/>
      <c r="Q15" s="7"/>
    </row>
    <row r="16" spans="1:17" x14ac:dyDescent="0.25">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42578125" style="7" bestFit="1" customWidth="1"/>
    <col min="8" max="8" width="11.42578125" style="2" bestFit="1" customWidth="1"/>
    <col min="9" max="9" width="12.42578125" style="2" bestFit="1" customWidth="1"/>
    <col min="10" max="10" width="16.42578125" style="2" customWidth="1"/>
    <col min="11" max="11" width="11.42578125" style="2"/>
    <col min="12" max="12" width="11.42578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Mario MARGAN</v>
      </c>
      <c r="N3" s="46"/>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1.4999999999998437</v>
      </c>
      <c r="O7" s="35"/>
      <c r="Q7" s="7"/>
    </row>
    <row r="8" spans="1:17" x14ac:dyDescent="0.25">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2.0192307692307701</v>
      </c>
      <c r="O15" s="35"/>
      <c r="Q15" s="7"/>
    </row>
    <row r="16" spans="1:17" x14ac:dyDescent="0.25">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topLeftCell="D1"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42578125" style="2" bestFit="1" customWidth="1"/>
    <col min="4" max="4" width="9.42578125" style="24" bestFit="1" customWidth="1"/>
    <col min="5" max="5" width="7" style="24" bestFit="1" customWidth="1"/>
    <col min="6" max="6" width="6.42578125" style="24" bestFit="1" customWidth="1"/>
    <col min="7" max="7" width="10.42578125" style="7" bestFit="1" customWidth="1"/>
    <col min="8" max="8" width="11.42578125" style="2" bestFit="1" customWidth="1"/>
    <col min="9" max="9" width="12.42578125" style="2" bestFit="1" customWidth="1"/>
    <col min="10" max="10" width="16.42578125" style="2" customWidth="1"/>
    <col min="11" max="11" width="11.42578125" style="2"/>
    <col min="12" max="12" width="11.42578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6" t="str">
        <f>Gesamt!A3</f>
        <v>Mario MARGAN</v>
      </c>
      <c r="N3" s="46"/>
      <c r="O3" s="35"/>
      <c r="Q3" s="7"/>
    </row>
    <row r="4" spans="1:17" x14ac:dyDescent="0.25">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1.4999999999998437</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2.0192307692307701</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2578125" defaultRowHeight="15" x14ac:dyDescent="0.25"/>
  <cols>
    <col min="1" max="1" width="7.42578125" style="2" bestFit="1" customWidth="1"/>
    <col min="2" max="2" width="4" style="2" customWidth="1"/>
    <col min="3" max="3" width="21.42578125" style="2" bestFit="1" customWidth="1"/>
    <col min="4" max="4" width="9.42578125" style="24" bestFit="1" customWidth="1"/>
    <col min="5" max="5" width="7" style="24" bestFit="1" customWidth="1"/>
    <col min="6" max="6" width="6.42578125" style="24" bestFit="1" customWidth="1"/>
    <col min="7" max="7" width="10.42578125" style="7" bestFit="1" customWidth="1"/>
    <col min="8" max="8" width="11.42578125" style="2" bestFit="1" customWidth="1"/>
    <col min="9" max="9" width="12.42578125" style="2" bestFit="1" customWidth="1"/>
    <col min="10" max="10" width="16.42578125" style="2" customWidth="1"/>
    <col min="11" max="11" width="11.42578125" style="2"/>
    <col min="12" max="12" width="11.4257812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Mario MARGAN</v>
      </c>
      <c r="N3" s="46"/>
      <c r="O3" s="35"/>
      <c r="Q3" s="7"/>
    </row>
    <row r="4" spans="1:17" x14ac:dyDescent="0.25">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1.4999999999998437</v>
      </c>
      <c r="O7" s="35"/>
      <c r="Q7" s="7"/>
    </row>
    <row r="8" spans="1:17" x14ac:dyDescent="0.25">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2.0192307692307701</v>
      </c>
      <c r="O15" s="35"/>
      <c r="Q15" s="7"/>
    </row>
    <row r="16" spans="1:17" x14ac:dyDescent="0.25">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-2.1316282072803006E-14</v>
      </c>
      <c r="F2" s="8">
        <f>Januar!N9</f>
        <v>0</v>
      </c>
      <c r="G2" s="2">
        <f>Januar!N13</f>
        <v>0</v>
      </c>
      <c r="H2" s="7">
        <f>Januar!N17</f>
        <v>115.49999999999999</v>
      </c>
      <c r="I2" s="7"/>
      <c r="J2" s="7">
        <v>0</v>
      </c>
      <c r="Z2" s="2" t="b">
        <v>1</v>
      </c>
    </row>
    <row r="3" spans="1:26" ht="15" customHeight="1" x14ac:dyDescent="0.25">
      <c r="A3" s="47" t="s">
        <v>77</v>
      </c>
      <c r="B3" s="47"/>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-1.7763568394002505E-14</v>
      </c>
      <c r="F4" s="8">
        <f>März!N9</f>
        <v>0</v>
      </c>
      <c r="G4" s="2">
        <f>März!N13</f>
        <v>10</v>
      </c>
      <c r="H4" s="7">
        <f ca="1">März!N17</f>
        <v>170</v>
      </c>
      <c r="I4" s="7"/>
      <c r="J4" s="7">
        <v>0</v>
      </c>
      <c r="Z4" s="2" t="b">
        <v>1</v>
      </c>
    </row>
    <row r="5" spans="1:26" x14ac:dyDescent="0.25">
      <c r="A5" s="1" t="s">
        <v>28</v>
      </c>
      <c r="B5" s="2">
        <f>25/52*25</f>
        <v>12.01923076923077</v>
      </c>
      <c r="D5" s="6" t="s">
        <v>12</v>
      </c>
      <c r="E5" s="7">
        <f ca="1">April!N5</f>
        <v>-3.0198066269804258E-14</v>
      </c>
      <c r="F5" s="8">
        <f>April!N9</f>
        <v>0</v>
      </c>
      <c r="G5" s="2">
        <f>April!N13</f>
        <v>0</v>
      </c>
      <c r="H5" s="7">
        <f>April!N17</f>
        <v>162</v>
      </c>
      <c r="I5" s="7"/>
      <c r="J5" s="7">
        <v>0</v>
      </c>
      <c r="Z5" s="2" t="b">
        <v>1</v>
      </c>
    </row>
    <row r="6" spans="1:26" x14ac:dyDescent="0.25">
      <c r="D6" s="6" t="s">
        <v>13</v>
      </c>
      <c r="E6" s="7">
        <f ca="1">Mai!N5</f>
        <v>-2.4868995751603507E-14</v>
      </c>
      <c r="F6" s="8">
        <f>Mai!N9</f>
        <v>0</v>
      </c>
      <c r="G6" s="2">
        <f>Mai!N13</f>
        <v>0</v>
      </c>
      <c r="H6" s="7">
        <f>Mai!N17</f>
        <v>138</v>
      </c>
      <c r="I6" s="7"/>
      <c r="J6" s="7">
        <v>0</v>
      </c>
      <c r="Z6" s="2" t="b">
        <v>0</v>
      </c>
    </row>
    <row r="7" spans="1:26" x14ac:dyDescent="0.25">
      <c r="A7" s="1" t="s">
        <v>30</v>
      </c>
      <c r="B7" s="2">
        <v>0</v>
      </c>
      <c r="D7" s="6" t="s">
        <v>14</v>
      </c>
      <c r="E7" s="7">
        <f ca="1">Juni!N5</f>
        <v>-3.0198066269804258E-14</v>
      </c>
      <c r="F7" s="8">
        <f>Juni!N9</f>
        <v>0</v>
      </c>
      <c r="G7" s="2">
        <f>Juni!N13</f>
        <v>0</v>
      </c>
      <c r="H7" s="7">
        <f>Juni!N17</f>
        <v>162</v>
      </c>
      <c r="I7" s="7"/>
      <c r="J7" s="7">
        <v>0</v>
      </c>
      <c r="Z7" s="2" t="b">
        <v>0</v>
      </c>
    </row>
    <row r="8" spans="1:26" x14ac:dyDescent="0.25">
      <c r="D8" s="6" t="s">
        <v>15</v>
      </c>
      <c r="E8" s="7">
        <f ca="1">Juli!N5</f>
        <v>1.4999999999999964</v>
      </c>
      <c r="F8" s="8">
        <f>Juli!N9</f>
        <v>0</v>
      </c>
      <c r="G8" s="2">
        <f>Juli!N13</f>
        <v>0</v>
      </c>
      <c r="H8" s="7">
        <f>Juli!N17</f>
        <v>23.999999999999996</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46034</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46206</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1.4999999999998437</v>
      </c>
      <c r="F15" s="8">
        <f>SUM(F2:F13)</f>
        <v>0</v>
      </c>
      <c r="G15" s="2">
        <f>SUM(G2:G13)</f>
        <v>10</v>
      </c>
      <c r="H15" s="7">
        <f ca="1">SUM(H2:H13)</f>
        <v>925.5</v>
      </c>
      <c r="I15" s="7"/>
      <c r="J15" s="7">
        <f>SUM(J2:J13)</f>
        <v>0</v>
      </c>
    </row>
    <row r="16" spans="1:26" x14ac:dyDescent="0.25">
      <c r="A16" s="6" t="s">
        <v>9</v>
      </c>
      <c r="B16" s="7">
        <f>Januar!N27</f>
        <v>38.5</v>
      </c>
    </row>
    <row r="17" spans="1:7" x14ac:dyDescent="0.25">
      <c r="A17" s="6" t="s">
        <v>10</v>
      </c>
      <c r="B17" s="7">
        <f>Februar!N27</f>
        <v>38.5</v>
      </c>
      <c r="D17" s="4" t="s">
        <v>39</v>
      </c>
      <c r="E17" s="7">
        <f ca="1">SUM(E2:E13)+B9-J15</f>
        <v>1.4999999999998437</v>
      </c>
    </row>
    <row r="18" spans="1:7" x14ac:dyDescent="0.25">
      <c r="A18" s="6" t="s">
        <v>11</v>
      </c>
      <c r="B18" s="7">
        <f>März!N27</f>
        <v>38.5</v>
      </c>
      <c r="D18" s="9" t="s">
        <v>40</v>
      </c>
      <c r="G18" s="2">
        <f>B5+B7-G15</f>
        <v>2.0192307692307701</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4257812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8" t="s">
        <v>55</v>
      </c>
    </row>
    <row r="24" spans="19:20" x14ac:dyDescent="0.25">
      <c r="S24" s="48"/>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2026-08-26T13:17:02Z</dcterms:modified>
</cp:coreProperties>
</file>