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9_September\"/>
    </mc:Choice>
  </mc:AlternateContent>
  <xr:revisionPtr revIDLastSave="0" documentId="13_ncr:1_{263051DB-3CCD-4073-BCEF-AD906AD09780}" xr6:coauthVersionLast="47" xr6:coauthVersionMax="47" xr10:uidLastSave="{00000000-0000-0000-0000-000000000000}"/>
  <bookViews>
    <workbookView xWindow="-120" yWindow="-120" windowWidth="29040" windowHeight="15720" firstSheet="1" activeTab="8"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8" l="1"/>
  <c r="L12" i="8" l="1"/>
  <c r="L13" i="5"/>
  <c r="L10" i="4"/>
  <c r="K13" i="5"/>
  <c r="K10" i="4"/>
  <c r="B16" i="13"/>
  <c r="N22" i="4"/>
  <c r="N21" i="4"/>
  <c r="L33" i="4"/>
  <c r="L34" i="12"/>
  <c r="L33" i="11"/>
  <c r="L34" i="10"/>
  <c r="L33" i="9"/>
  <c r="L34" i="8"/>
  <c r="L34" i="7"/>
  <c r="L33" i="6"/>
  <c r="L34" i="5"/>
  <c r="L34" i="1"/>
  <c r="L31" i="2"/>
  <c r="L34" i="3"/>
  <c r="K34" i="12"/>
  <c r="K33" i="11"/>
  <c r="K34" i="10"/>
  <c r="K33" i="9"/>
  <c r="K34" i="8"/>
  <c r="K34" i="7"/>
  <c r="K33" i="6"/>
  <c r="K34" i="5"/>
  <c r="K33" i="4"/>
  <c r="K34" i="1"/>
  <c r="K31" i="2"/>
  <c r="K34" i="3"/>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3" i="11"/>
  <c r="G4" i="11"/>
  <c r="G5" i="11"/>
  <c r="G6" i="11"/>
  <c r="G7" i="11"/>
  <c r="G8" i="11"/>
  <c r="G9" i="11"/>
  <c r="G10" i="11"/>
  <c r="G14" i="11"/>
  <c r="G15" i="11"/>
  <c r="G16" i="11"/>
  <c r="G21" i="11"/>
  <c r="G22" i="11"/>
  <c r="G23" i="11"/>
  <c r="G28" i="11"/>
  <c r="G29" i="11"/>
  <c r="G30"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5" i="9"/>
  <c r="G6" i="9"/>
  <c r="G7" i="9"/>
  <c r="G10" i="9"/>
  <c r="G11" i="9"/>
  <c r="G12" i="9"/>
  <c r="G13" i="9"/>
  <c r="G14" i="9"/>
  <c r="G15" i="9"/>
  <c r="G16" i="9"/>
  <c r="G17" i="9"/>
  <c r="G18" i="9"/>
  <c r="G19" i="9"/>
  <c r="G20" i="9"/>
  <c r="G21" i="9"/>
  <c r="G22" i="9"/>
  <c r="G23" i="9"/>
  <c r="G24" i="9"/>
  <c r="G25" i="9"/>
  <c r="G26" i="9"/>
  <c r="G27" i="9"/>
  <c r="G28" i="9"/>
  <c r="G3" i="8"/>
  <c r="G4" i="8"/>
  <c r="G5" i="8"/>
  <c r="G7" i="8"/>
  <c r="G8" i="8"/>
  <c r="G9" i="8"/>
  <c r="G10" i="8"/>
  <c r="G11" i="8"/>
  <c r="G12" i="8"/>
  <c r="G13" i="8"/>
  <c r="G14" i="8"/>
  <c r="G15" i="8"/>
  <c r="G16" i="8"/>
  <c r="G17" i="8"/>
  <c r="G18" i="8"/>
  <c r="G19" i="8"/>
  <c r="G20" i="8"/>
  <c r="G21" i="8"/>
  <c r="G22" i="8"/>
  <c r="G23" i="8"/>
  <c r="G24" i="8"/>
  <c r="G25" i="8"/>
  <c r="G26" i="8"/>
  <c r="G27" i="8"/>
  <c r="G28" i="8"/>
  <c r="G29" i="8"/>
  <c r="G30" i="8"/>
  <c r="G31"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3" i="6"/>
  <c r="G14" i="6"/>
  <c r="G15" i="6"/>
  <c r="G16" i="6"/>
  <c r="G17" i="6"/>
  <c r="G18" i="6"/>
  <c r="G19" i="6"/>
  <c r="G20" i="6"/>
  <c r="G21" i="6"/>
  <c r="G22" i="6"/>
  <c r="G28" i="6"/>
  <c r="G29" i="6"/>
  <c r="G30" i="6"/>
  <c r="G31" i="6"/>
  <c r="G2" i="6"/>
  <c r="G3" i="5"/>
  <c r="G4" i="5"/>
  <c r="G5"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7" i="11"/>
  <c r="I8" i="11"/>
  <c r="I9" i="11"/>
  <c r="I14" i="11"/>
  <c r="I15" i="11"/>
  <c r="I16" i="11"/>
  <c r="I21" i="11"/>
  <c r="I22" i="11"/>
  <c r="I23" i="11"/>
  <c r="I28" i="11"/>
  <c r="I29" i="11"/>
  <c r="I30" i="11"/>
  <c r="I2" i="11"/>
  <c r="I3" i="10"/>
  <c r="I4" i="10"/>
  <c r="I5" i="10"/>
  <c r="I10" i="10"/>
  <c r="I11" i="10"/>
  <c r="I12" i="10"/>
  <c r="I17" i="10"/>
  <c r="I18" i="10"/>
  <c r="I19" i="10"/>
  <c r="I24" i="10"/>
  <c r="I25" i="10"/>
  <c r="I26" i="10"/>
  <c r="I27" i="10"/>
  <c r="I31" i="10"/>
  <c r="I32" i="10"/>
  <c r="I5" i="9"/>
  <c r="I6" i="9"/>
  <c r="I7" i="9"/>
  <c r="I13" i="9"/>
  <c r="I14" i="9"/>
  <c r="I20" i="9"/>
  <c r="I21" i="9"/>
  <c r="I26" i="9"/>
  <c r="I27" i="9"/>
  <c r="I28" i="9"/>
  <c r="I3" i="8"/>
  <c r="I9" i="8"/>
  <c r="I15" i="8"/>
  <c r="I16" i="8"/>
  <c r="I17" i="8"/>
  <c r="I22" i="8"/>
  <c r="I23" i="8"/>
  <c r="I24" i="8"/>
  <c r="I29" i="8"/>
  <c r="I30" i="8"/>
  <c r="I31" i="8"/>
  <c r="I2" i="8"/>
  <c r="I5" i="7"/>
  <c r="I6" i="7"/>
  <c r="I11" i="7"/>
  <c r="I12" i="7"/>
  <c r="I13" i="7"/>
  <c r="I18" i="7"/>
  <c r="I19" i="7"/>
  <c r="I20" i="7"/>
  <c r="I25" i="7"/>
  <c r="I26" i="7"/>
  <c r="I27" i="7"/>
  <c r="I5" i="6"/>
  <c r="I6" i="6"/>
  <c r="I7" i="6"/>
  <c r="I8" i="6"/>
  <c r="I14" i="6"/>
  <c r="I15" i="6"/>
  <c r="I21" i="6"/>
  <c r="I22" i="6"/>
  <c r="I27" i="6"/>
  <c r="I28" i="6"/>
  <c r="I29" i="6"/>
  <c r="I3" i="5"/>
  <c r="I4" i="5"/>
  <c r="I10" i="5"/>
  <c r="I11" i="5"/>
  <c r="I15" i="5"/>
  <c r="I17" i="5"/>
  <c r="I18" i="5"/>
  <c r="I23" i="5"/>
  <c r="I24" i="5"/>
  <c r="I25" i="5"/>
  <c r="I26" i="5"/>
  <c r="I31" i="5"/>
  <c r="I32" i="5"/>
  <c r="I2" i="5"/>
  <c r="I5" i="4"/>
  <c r="I6" i="4"/>
  <c r="I11" i="4"/>
  <c r="I12" i="4"/>
  <c r="I13" i="4"/>
  <c r="I18" i="4"/>
  <c r="I19" i="4"/>
  <c r="I20" i="4"/>
  <c r="I25" i="4"/>
  <c r="I26" i="4"/>
  <c r="I27" i="4"/>
  <c r="I3" i="1"/>
  <c r="I4" i="1"/>
  <c r="I5" i="1"/>
  <c r="I6" i="1"/>
  <c r="I7" i="1"/>
  <c r="I8" i="1"/>
  <c r="I9" i="1"/>
  <c r="I10" i="1"/>
  <c r="I11" i="1"/>
  <c r="I12" i="1"/>
  <c r="I13" i="1"/>
  <c r="I14" i="1"/>
  <c r="I15" i="1"/>
  <c r="I16" i="1"/>
  <c r="I17" i="1"/>
  <c r="I18" i="1"/>
  <c r="I19" i="1"/>
  <c r="I20" i="1"/>
  <c r="I21" i="1"/>
  <c r="I22" i="1"/>
  <c r="I23" i="1"/>
  <c r="I24" i="1"/>
  <c r="I28"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 i="3"/>
  <c r="H16" i="3"/>
  <c r="H15" i="3"/>
  <c r="H6" i="3"/>
  <c r="H29" i="3"/>
  <c r="H30" i="3"/>
  <c r="H8" i="3"/>
  <c r="H3" i="3"/>
  <c r="H27" i="3"/>
  <c r="H9" i="3"/>
  <c r="H21" i="3"/>
  <c r="H13" i="3"/>
  <c r="H11" i="3"/>
  <c r="H22" i="3"/>
  <c r="H14" i="3"/>
  <c r="H32" i="3"/>
  <c r="H28" i="3"/>
  <c r="H18" i="3"/>
  <c r="H31" i="3"/>
  <c r="H24" i="3"/>
  <c r="H25" i="3"/>
  <c r="H23" i="3"/>
  <c r="H7" i="3"/>
  <c r="H4" i="3"/>
  <c r="H10"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2"/>
  <c r="N21" i="12"/>
  <c r="N21" i="8"/>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22" i="1"/>
  <c r="H8" i="1"/>
  <c r="H16" i="1"/>
  <c r="H3" i="1"/>
  <c r="H6" i="2"/>
  <c r="H27" i="2"/>
  <c r="H7" i="2"/>
  <c r="H10" i="1"/>
  <c r="H19" i="3"/>
  <c r="H19" i="2"/>
  <c r="H13" i="1"/>
  <c r="H7" i="1"/>
  <c r="H9" i="2"/>
  <c r="H12" i="3"/>
  <c r="H23" i="2"/>
  <c r="H5" i="2"/>
  <c r="H11" i="2"/>
  <c r="H26" i="2"/>
  <c r="H14" i="2"/>
  <c r="H28" i="2"/>
  <c r="H20" i="1"/>
  <c r="H25" i="2"/>
  <c r="H8" i="2"/>
  <c r="H21" i="2"/>
  <c r="H23" i="1"/>
  <c r="H2" i="1"/>
  <c r="H5" i="1"/>
  <c r="H15" i="2"/>
  <c r="H12" i="2"/>
  <c r="H24" i="2"/>
  <c r="H10" i="2"/>
  <c r="H12" i="1"/>
  <c r="H5" i="3"/>
  <c r="H26" i="3"/>
  <c r="H17" i="2"/>
  <c r="H20" i="2"/>
  <c r="H17" i="1"/>
  <c r="H11" i="1"/>
  <c r="H14" i="1"/>
  <c r="H19" i="1"/>
  <c r="H15" i="1"/>
  <c r="H4" i="2"/>
  <c r="H9" i="1"/>
  <c r="H21" i="1"/>
  <c r="H13" i="2"/>
  <c r="H2" i="2"/>
  <c r="H22" i="2"/>
  <c r="H18" i="1"/>
  <c r="H4" i="1"/>
  <c r="H29" i="2"/>
  <c r="H6" i="1"/>
  <c r="H3" i="2"/>
  <c r="H18" i="2"/>
  <c r="H16" i="2"/>
  <c r="H7" i="4"/>
  <c r="H15" i="5"/>
  <c r="H26" i="5"/>
  <c r="H5" i="6"/>
  <c r="H9" i="12"/>
  <c r="H27" i="10"/>
  <c r="H26" i="12"/>
  <c r="H2" i="11"/>
  <c r="H16" i="8"/>
  <c r="H27" i="12"/>
  <c r="H2" i="5"/>
  <c r="G6" i="8" l="1"/>
  <c r="G12" i="6"/>
  <c r="G6" i="5"/>
  <c r="N17" i="5" s="1"/>
  <c r="H6" i="13" s="1"/>
  <c r="G11" i="11"/>
  <c r="G12" i="11"/>
  <c r="G13" i="11"/>
  <c r="G17" i="11"/>
  <c r="G18" i="11"/>
  <c r="G19" i="11"/>
  <c r="G20" i="11"/>
  <c r="G27" i="11"/>
  <c r="G26" i="11"/>
  <c r="G25" i="11"/>
  <c r="G24" i="11"/>
  <c r="G31" i="11"/>
  <c r="G2" i="10"/>
  <c r="G27" i="6"/>
  <c r="I24" i="6"/>
  <c r="I25" i="6"/>
  <c r="I26" i="6"/>
  <c r="I30" i="5"/>
  <c r="I16" i="5"/>
  <c r="I7" i="4"/>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N27" i="5"/>
  <c r="B20" i="13" s="1"/>
  <c r="N27" i="2"/>
  <c r="B17" i="13" s="1"/>
  <c r="N27" i="1"/>
  <c r="B18" i="13" s="1"/>
  <c r="N27" i="10"/>
  <c r="B25" i="13" s="1"/>
  <c r="N27" i="8"/>
  <c r="B23" i="13" s="1"/>
  <c r="N27" i="11"/>
  <c r="B26" i="13" s="1"/>
  <c r="G15" i="13"/>
  <c r="G18" i="13" s="1"/>
  <c r="F15" i="13"/>
  <c r="H27" i="5"/>
  <c r="H11" i="4"/>
  <c r="H26" i="10"/>
  <c r="H26" i="1"/>
  <c r="H29" i="8"/>
  <c r="H10" i="5"/>
  <c r="H17" i="5"/>
  <c r="H20" i="7"/>
  <c r="H25" i="8"/>
  <c r="H20" i="6"/>
  <c r="H30" i="4"/>
  <c r="H13" i="7"/>
  <c r="H15" i="12"/>
  <c r="H22" i="10"/>
  <c r="H5" i="5"/>
  <c r="H6" i="10"/>
  <c r="H19" i="7"/>
  <c r="H5" i="7"/>
  <c r="H11" i="7"/>
  <c r="H24" i="7"/>
  <c r="H4" i="4"/>
  <c r="H7" i="5"/>
  <c r="H30" i="11"/>
  <c r="H4" i="6"/>
  <c r="H15" i="8"/>
  <c r="H3" i="5"/>
  <c r="H17" i="6"/>
  <c r="H30" i="7"/>
  <c r="H7" i="7"/>
  <c r="H21" i="6"/>
  <c r="H24" i="10"/>
  <c r="H8" i="12"/>
  <c r="H26" i="6"/>
  <c r="H24" i="6"/>
  <c r="H15" i="6"/>
  <c r="H23" i="12"/>
  <c r="H16" i="7"/>
  <c r="H3" i="9"/>
  <c r="H10" i="7"/>
  <c r="H2" i="6"/>
  <c r="H21" i="9"/>
  <c r="H29" i="9"/>
  <c r="H6" i="11"/>
  <c r="H13" i="9"/>
  <c r="H7" i="12"/>
  <c r="H17" i="12"/>
  <c r="H6" i="5"/>
  <c r="H8" i="5"/>
  <c r="H10" i="8"/>
  <c r="H24" i="5"/>
  <c r="H2" i="8"/>
  <c r="H25" i="4"/>
  <c r="H28" i="1"/>
  <c r="H6" i="8"/>
  <c r="H28" i="12"/>
  <c r="H30" i="12"/>
  <c r="H12" i="9"/>
  <c r="H31" i="12"/>
  <c r="H17" i="7"/>
  <c r="H17" i="11"/>
  <c r="H3" i="6"/>
  <c r="H8" i="8"/>
  <c r="H31" i="1"/>
  <c r="H28" i="8"/>
  <c r="H2" i="7"/>
  <c r="H30" i="9"/>
  <c r="H29" i="4"/>
  <c r="H30" i="5"/>
  <c r="H14" i="10"/>
  <c r="H29" i="12"/>
  <c r="H15" i="9"/>
  <c r="H4" i="12"/>
  <c r="H28" i="7"/>
  <c r="H12" i="12"/>
  <c r="H21" i="12"/>
  <c r="H8" i="7"/>
  <c r="H27" i="4"/>
  <c r="H13" i="11"/>
  <c r="H21" i="4"/>
  <c r="H14" i="5"/>
  <c r="H31" i="5"/>
  <c r="H22" i="5"/>
  <c r="H7" i="6"/>
  <c r="H31" i="10"/>
  <c r="H8" i="10"/>
  <c r="H28" i="5"/>
  <c r="H13" i="6"/>
  <c r="H19" i="8"/>
  <c r="H7" i="9"/>
  <c r="H20" i="8"/>
  <c r="H3" i="12"/>
  <c r="H19" i="6"/>
  <c r="H3" i="10"/>
  <c r="H29" i="6"/>
  <c r="H7" i="11"/>
  <c r="H19" i="5"/>
  <c r="H30" i="10"/>
  <c r="H25" i="5"/>
  <c r="H32" i="5"/>
  <c r="H26" i="8"/>
  <c r="H29" i="7"/>
  <c r="H30" i="8"/>
  <c r="H26" i="4"/>
  <c r="H4" i="7"/>
  <c r="H5" i="11"/>
  <c r="H2" i="9"/>
  <c r="H14" i="6"/>
  <c r="H14" i="8"/>
  <c r="H22" i="12"/>
  <c r="H27" i="1"/>
  <c r="H17" i="8"/>
  <c r="H10" i="6"/>
  <c r="H5" i="12"/>
  <c r="H20" i="5"/>
  <c r="H4" i="10"/>
  <c r="H24" i="11"/>
  <c r="H20" i="12"/>
  <c r="H2" i="10"/>
  <c r="H20" i="11"/>
  <c r="H25" i="12"/>
  <c r="H28" i="10"/>
  <c r="H15" i="7"/>
  <c r="H24" i="12"/>
  <c r="H31" i="11"/>
  <c r="H22" i="8"/>
  <c r="H3" i="8"/>
  <c r="H10" i="12"/>
  <c r="H21" i="10"/>
  <c r="H25" i="7"/>
  <c r="H23" i="6"/>
  <c r="H26" i="11"/>
  <c r="H16" i="4"/>
  <c r="H8" i="6"/>
  <c r="H12" i="6"/>
  <c r="H29" i="11"/>
  <c r="H10" i="9"/>
  <c r="H16" i="9"/>
  <c r="H3" i="11"/>
  <c r="H29" i="10"/>
  <c r="H24" i="4"/>
  <c r="H6" i="6"/>
  <c r="H8" i="4"/>
  <c r="H24" i="9"/>
  <c r="H11" i="8"/>
  <c r="H25" i="1"/>
  <c r="H9" i="9"/>
  <c r="H13" i="4"/>
  <c r="H6" i="9"/>
  <c r="H15" i="10"/>
  <c r="H4" i="8"/>
  <c r="H23" i="7"/>
  <c r="H13" i="10"/>
  <c r="H9" i="4"/>
  <c r="H20" i="9"/>
  <c r="H18" i="10"/>
  <c r="H18" i="5"/>
  <c r="H10" i="4"/>
  <c r="H12" i="10"/>
  <c r="H4" i="11"/>
  <c r="H25" i="9"/>
  <c r="H5" i="8"/>
  <c r="H11" i="11"/>
  <c r="H14" i="7"/>
  <c r="H14" i="4"/>
  <c r="H7" i="10"/>
  <c r="H12" i="4"/>
  <c r="H9" i="6"/>
  <c r="H27" i="9"/>
  <c r="H31" i="9"/>
  <c r="H22" i="9"/>
  <c r="H13" i="8"/>
  <c r="H5" i="9"/>
  <c r="H6" i="12"/>
  <c r="H9" i="11"/>
  <c r="H23" i="4"/>
  <c r="H18" i="6"/>
  <c r="H31" i="6"/>
  <c r="H13" i="5"/>
  <c r="H15" i="11"/>
  <c r="H17" i="9"/>
  <c r="H32" i="10"/>
  <c r="H29" i="5"/>
  <c r="H14" i="11"/>
  <c r="H27" i="8"/>
  <c r="H28" i="4"/>
  <c r="H25" i="10"/>
  <c r="H10" i="10"/>
  <c r="H31" i="8"/>
  <c r="H23" i="9"/>
  <c r="H28" i="6"/>
  <c r="H8" i="11"/>
  <c r="H23" i="11"/>
  <c r="H20" i="4"/>
  <c r="H15" i="4"/>
  <c r="H19" i="10"/>
  <c r="H6" i="4"/>
  <c r="H32" i="12"/>
  <c r="H11" i="9"/>
  <c r="H11" i="10"/>
  <c r="H16" i="5"/>
  <c r="H3" i="7"/>
  <c r="H32" i="1"/>
  <c r="H28" i="11"/>
  <c r="H23" i="5"/>
  <c r="H16" i="6"/>
  <c r="H22" i="7"/>
  <c r="H12" i="11"/>
  <c r="H18" i="4"/>
  <c r="H16" i="12"/>
  <c r="H23" i="10"/>
  <c r="H11" i="5"/>
  <c r="H4" i="5"/>
  <c r="H13" i="12"/>
  <c r="H21" i="5"/>
  <c r="H14" i="9"/>
  <c r="H26" i="9"/>
  <c r="H27" i="11"/>
  <c r="H18" i="9"/>
  <c r="H24" i="8"/>
  <c r="H14" i="12"/>
  <c r="H23" i="8"/>
  <c r="H21" i="7"/>
  <c r="H12" i="7"/>
  <c r="H11" i="6"/>
  <c r="H22" i="11"/>
  <c r="H16" i="10"/>
  <c r="H25" i="6"/>
  <c r="H10" i="11"/>
  <c r="H29" i="1"/>
  <c r="H32" i="8"/>
  <c r="H6" i="7"/>
  <c r="H31" i="4"/>
  <c r="H12" i="8"/>
  <c r="H8" i="9"/>
  <c r="H3" i="4"/>
  <c r="H20" i="10"/>
  <c r="H9" i="5"/>
  <c r="H9" i="10"/>
  <c r="H18" i="11"/>
  <c r="H18" i="12"/>
  <c r="H11" i="12"/>
  <c r="H22" i="4"/>
  <c r="H21" i="8"/>
  <c r="H16" i="11"/>
  <c r="H12" i="5"/>
  <c r="H4" i="9"/>
  <c r="H9" i="7"/>
  <c r="H30" i="6"/>
  <c r="H19" i="9"/>
  <c r="H22" i="6"/>
  <c r="H30" i="1"/>
  <c r="H27" i="6"/>
  <c r="H26" i="7"/>
  <c r="H2" i="4"/>
  <c r="H21" i="11"/>
  <c r="H25" i="11"/>
  <c r="H17" i="4"/>
  <c r="H18" i="8"/>
  <c r="H2" i="12"/>
  <c r="H9" i="8"/>
  <c r="H7" i="8"/>
  <c r="H27" i="7"/>
  <c r="H31" i="7"/>
  <c r="H5" i="4"/>
  <c r="H17" i="10"/>
  <c r="H28" i="9"/>
  <c r="H19" i="12"/>
  <c r="H32" i="7"/>
  <c r="H19" i="4"/>
  <c r="H18" i="7"/>
  <c r="H19" i="11"/>
  <c r="H5" i="10"/>
  <c r="I24" i="9" l="1"/>
  <c r="I25" i="9"/>
  <c r="I23" i="9"/>
  <c r="I22" i="9"/>
  <c r="I19" i="9"/>
  <c r="I18" i="9"/>
  <c r="I17" i="9"/>
  <c r="I16" i="9"/>
  <c r="I15" i="9"/>
  <c r="I12" i="9"/>
  <c r="I11" i="9"/>
  <c r="I10" i="9"/>
  <c r="I23" i="4"/>
  <c r="I32" i="7"/>
  <c r="I20" i="8"/>
  <c r="I8" i="7"/>
  <c r="I28" i="8"/>
  <c r="I18" i="8"/>
  <c r="I9" i="10"/>
  <c r="G24" i="6"/>
  <c r="I3" i="4"/>
  <c r="I28" i="7"/>
  <c r="G30" i="9"/>
  <c r="I30" i="9" s="1"/>
  <c r="I18" i="6"/>
  <c r="I10" i="4"/>
  <c r="G25" i="6"/>
  <c r="I13" i="11"/>
  <c r="I13" i="5"/>
  <c r="I15" i="10"/>
  <c r="I13" i="8"/>
  <c r="I7" i="8"/>
  <c r="I13" i="10"/>
  <c r="I25" i="1"/>
  <c r="I31" i="7"/>
  <c r="I16" i="10"/>
  <c r="G29" i="9"/>
  <c r="I29" i="9" s="1"/>
  <c r="I9" i="7"/>
  <c r="I10" i="7"/>
  <c r="I30" i="4"/>
  <c r="I9" i="4"/>
  <c r="I14" i="7"/>
  <c r="I21" i="5"/>
  <c r="I6" i="8"/>
  <c r="I29" i="5"/>
  <c r="I23" i="10"/>
  <c r="I17" i="7"/>
  <c r="I19" i="11"/>
  <c r="I4" i="7"/>
  <c r="I24" i="4"/>
  <c r="I4" i="11"/>
  <c r="I21" i="10"/>
  <c r="I17" i="4"/>
  <c r="I4" i="8"/>
  <c r="I15" i="7"/>
  <c r="I5" i="5"/>
  <c r="I22" i="10"/>
  <c r="I13" i="6"/>
  <c r="G8" i="9"/>
  <c r="I8" i="9" s="1"/>
  <c r="I19" i="5"/>
  <c r="I10" i="8"/>
  <c r="I12" i="6"/>
  <c r="I25" i="8"/>
  <c r="I8" i="8"/>
  <c r="I7" i="5"/>
  <c r="I14" i="8"/>
  <c r="I29" i="7"/>
  <c r="I28" i="4"/>
  <c r="I5" i="11"/>
  <c r="I19" i="6"/>
  <c r="I30" i="7"/>
  <c r="I21" i="4"/>
  <c r="I27" i="5"/>
  <c r="I24" i="7"/>
  <c r="I22" i="4"/>
  <c r="I21" i="7"/>
  <c r="I18" i="11"/>
  <c r="I10" i="11"/>
  <c r="G32" i="8"/>
  <c r="N17" i="8" s="1"/>
  <c r="H9" i="13" s="1"/>
  <c r="I12" i="5"/>
  <c r="I29" i="4"/>
  <c r="I9" i="6"/>
  <c r="I31" i="6"/>
  <c r="I7" i="10"/>
  <c r="I30" i="6"/>
  <c r="I19" i="8"/>
  <c r="G31" i="9"/>
  <c r="I31" i="9" s="1"/>
  <c r="I9" i="5"/>
  <c r="I31" i="4"/>
  <c r="I2" i="7"/>
  <c r="I20" i="10"/>
  <c r="I14" i="4"/>
  <c r="I27" i="8"/>
  <c r="I23" i="7"/>
  <c r="G2" i="9"/>
  <c r="I2" i="9" s="1"/>
  <c r="I16" i="6"/>
  <c r="I16" i="7"/>
  <c r="I25" i="11"/>
  <c r="I16" i="4"/>
  <c r="I2" i="6"/>
  <c r="G26" i="6"/>
  <c r="I11" i="8"/>
  <c r="I6" i="11"/>
  <c r="I8" i="4"/>
  <c r="G4" i="9"/>
  <c r="I4" i="9" s="1"/>
  <c r="I20" i="6"/>
  <c r="I5" i="8"/>
  <c r="G23" i="6"/>
  <c r="I32" i="1"/>
  <c r="G4" i="12"/>
  <c r="I4" i="12" s="1"/>
  <c r="I26" i="1"/>
  <c r="I29" i="10"/>
  <c r="G9" i="9"/>
  <c r="I9" i="9" s="1"/>
  <c r="I3" i="11"/>
  <c r="I3" i="7"/>
  <c r="I28" i="10"/>
  <c r="I30" i="10"/>
  <c r="I14" i="10"/>
  <c r="I11" i="6"/>
  <c r="I22" i="5"/>
  <c r="I17" i="11"/>
  <c r="I28" i="5"/>
  <c r="I6" i="10"/>
  <c r="I8" i="10"/>
  <c r="I31" i="1"/>
  <c r="I15" i="4"/>
  <c r="I8" i="5"/>
  <c r="I20" i="5"/>
  <c r="I22" i="7"/>
  <c r="G3" i="12"/>
  <c r="I3" i="12" s="1"/>
  <c r="I7" i="7"/>
  <c r="I3" i="6"/>
  <c r="I4" i="4"/>
  <c r="I14" i="5"/>
  <c r="I26" i="8"/>
  <c r="I21" i="8"/>
  <c r="I27" i="1"/>
  <c r="I17" i="6"/>
  <c r="G2" i="12"/>
  <c r="I2" i="12" s="1"/>
  <c r="I4" i="6"/>
  <c r="I10" i="6"/>
  <c r="I2" i="4"/>
  <c r="G3" i="9"/>
  <c r="I3" i="9" s="1"/>
  <c r="I12" i="8"/>
  <c r="I26" i="11"/>
  <c r="I11" i="11"/>
  <c r="I31" i="11"/>
  <c r="I24" i="11"/>
  <c r="I27" i="11"/>
  <c r="I20" i="11"/>
  <c r="I12" i="11"/>
  <c r="I6" i="5"/>
  <c r="N17" i="11"/>
  <c r="H12" i="13" s="1"/>
  <c r="N17" i="10"/>
  <c r="H11" i="13" s="1"/>
  <c r="I2" i="10"/>
  <c r="I32" i="8"/>
  <c r="I23" i="6"/>
  <c r="I32" i="3"/>
  <c r="I24" i="3"/>
  <c r="N5" i="12"/>
  <c r="E13" i="13" s="1"/>
  <c r="N5" i="2"/>
  <c r="E3" i="13" s="1"/>
  <c r="N5" i="9" l="1"/>
  <c r="E10" i="13" s="1"/>
  <c r="N17" i="6"/>
  <c r="H7" i="13" s="1"/>
  <c r="N5" i="8"/>
  <c r="E9" i="13" s="1"/>
  <c r="N5" i="4"/>
  <c r="E5" i="13" s="1"/>
  <c r="N5" i="7"/>
  <c r="E8" i="13" s="1"/>
  <c r="N5" i="1"/>
  <c r="E4" i="13" s="1"/>
  <c r="N5" i="11"/>
  <c r="E12" i="13" s="1"/>
  <c r="N5" i="5"/>
  <c r="E6" i="13" s="1"/>
  <c r="N17" i="12"/>
  <c r="H13" i="13" s="1"/>
  <c r="N5" i="10"/>
  <c r="E11" i="13" s="1"/>
  <c r="N5" i="6"/>
  <c r="E7" i="13" s="1"/>
  <c r="N17" i="9"/>
  <c r="H10" i="13" s="1"/>
  <c r="I25" i="3"/>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<sst xmlns="http://schemas.openxmlformats.org/spreadsheetml/2006/main" count="589" uniqueCount="85">
  <si>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</si>
  <si>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</si>
  <si>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</si>
  <si>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</si>
  <si>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</si>
  <si>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</si>
  <si>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</si>
  <si>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</si>
  <si>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</si>
  <si>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</si>
  <si>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</si>
  <si>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</si>
  <si>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</si>
  <si>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</si>
  <si>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</si>
  <si>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</si>
  <si>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</si>
  <si>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</si>
  <si>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</si>
  <si>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</si>
  <si>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</si>
  <si>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</si>
  <si>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</si>
  <si>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</si>
  <si>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</si>
  <si>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</si>
  <si>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</si>
  <si>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</si>
  <si>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</si>
  <si>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</si>
  <si>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</si>
  <si>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</si>
  <si>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</si>
  <si>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</si>
  <si>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</si>
  <si>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</si>
  <si>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</si>
  <si>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</si>
  <si>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</si>
  <si>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</si>
  <si>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</si>
  <si>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</si>
  <si>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</si>
  <si>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</si>
  <si>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</si>
  <si>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</si>
  <si>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</si>
  <si>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</si>
  <si>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</si>
  <si>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</si>
  <si>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</si>
  <si>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</si>
  <si>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</si>
  <si>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</si>
  <si>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</si>
  <si>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</si>
  <si>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</si>
  <si>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</si>
  <si>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</si>
  <si>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</si>
  <si>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</si>
  <si>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</si>
  <si>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</si>
  <si>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</si>
  <si>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</si>
  <si>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</si>
  <si>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</si>
  <si>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</si>
  <si>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</si>
  <si>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</si>
  <si>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</si>
  <si>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</si>
  <si>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 xml:space="preserve">Katrin Orlando </t>
  </si>
  <si>
    <t>Büro</t>
  </si>
  <si>
    <t>Telearbeit</t>
  </si>
  <si>
    <t>Kilometergeld</t>
  </si>
  <si>
    <t xml:space="preserve"> </t>
  </si>
  <si>
    <t>Mehrstunden Monat:</t>
  </si>
  <si>
    <t>Mehrstundenkonto:</t>
  </si>
  <si>
    <t>Mehrstunden</t>
  </si>
  <si>
    <t>Dienstreise Gröbming (13-17:45 Uhr)</t>
  </si>
  <si>
    <t>Dienstreise Gröbming (7:15-12:00 Uhr)</t>
  </si>
  <si>
    <t>Telerabeit</t>
  </si>
  <si>
    <t>Telearbeit / Dienstreise Gröbming Steinecker (14:10-17:40)</t>
  </si>
  <si>
    <t>10 Telearbeitstage eintragen (ohne Pauschale)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</si>
</sst>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9" borderId="0" xfId="0" applyFill="1" applyProtection="1">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x14ac:dyDescent="0.25"/>
  <cols>
    <col min="1" max="1" width="6.71093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28515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16</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6"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 xml:space="preserve">Katrin Orlando </v>
      </c>
      <c r="N3" s="41"/>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16</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K13" sqref="K13"/>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0</v>
      </c>
      <c r="I5" s="27">
        <f t="shared" si="2"/>
        <v>0</v>
      </c>
      <c r="J5" s="7"/>
      <c r="K5" s="39"/>
      <c r="L5" s="39"/>
      <c r="M5" s="1" t="s">
        <v>77</v>
      </c>
      <c r="N5" s="27">
        <f ca="1">SUM(I2:I32)</f>
        <v>2.2500000000000027</v>
      </c>
      <c r="O5" s="35"/>
      <c r="Q5" s="7"/>
    </row>
    <row r="6" spans="1:17" x14ac:dyDescent="0.2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0</v>
      </c>
      <c r="I7" s="27">
        <f t="shared" si="2"/>
        <v>0</v>
      </c>
      <c r="J7" s="7"/>
      <c r="K7" s="39"/>
      <c r="L7" s="39"/>
      <c r="M7" s="1" t="s">
        <v>78</v>
      </c>
      <c r="N7" s="27">
        <f ca="1">Gesamt!B9+SUM(Gesamt!E2:E4)-SUM(Gesamt!J2:J4)</f>
        <v>2.2500000000000027</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16</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19.750000000000004</v>
      </c>
      <c r="O17" s="35"/>
      <c r="Q17" s="7"/>
    </row>
    <row r="18" spans="1:17" x14ac:dyDescent="0.2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46105</v>
      </c>
      <c r="B25" t="str">
        <f t="shared" si="0"/>
        <v>Di</v>
      </c>
      <c r="D25" s="24">
        <v>0.33333333333333331</v>
      </c>
      <c r="E25" s="24">
        <v>0.47916666666666669</v>
      </c>
      <c r="G25" s="27">
        <f t="shared" si="1"/>
        <v>3.5000000000000009</v>
      </c>
      <c r="H25" s="27">
        <f ca="1">IF(Q25&lt;&gt;"",Q25,IF(OR(C25="Feiertag",A25&lt;Gesamt!$B$11,A25&gt;Gesamt!$B$13,),0,INDIRECT("N"&amp;WEEKDAY(A25,2)+19)))</f>
        <v>3.5</v>
      </c>
      <c r="I25" s="27">
        <f t="shared" ca="1" si="2"/>
        <v>8.8817841970012523E-16</v>
      </c>
      <c r="J25" s="7" t="s">
        <v>73</v>
      </c>
      <c r="K25" s="39"/>
      <c r="L25" s="39"/>
      <c r="M25" s="6" t="s">
        <v>48</v>
      </c>
      <c r="N25" s="7">
        <f>Gesamt!C35</f>
        <v>0</v>
      </c>
      <c r="O25" s="35"/>
      <c r="Q25" s="7"/>
    </row>
    <row r="26" spans="1:17" x14ac:dyDescent="0.25">
      <c r="A26" s="29">
        <v>46106</v>
      </c>
      <c r="B26" t="str">
        <f t="shared" si="0"/>
        <v>Mi</v>
      </c>
      <c r="D26" s="24">
        <v>0.33333333333333331</v>
      </c>
      <c r="E26" s="24">
        <v>0.47916666666666669</v>
      </c>
      <c r="G26" s="27">
        <f t="shared" si="1"/>
        <v>3.5000000000000009</v>
      </c>
      <c r="H26" s="27">
        <f ca="1">IF(Q26&lt;&gt;"",Q26,IF(OR(C26="Feiertag",A26&lt;Gesamt!$B$11,A26&gt;Gesamt!$B$13,),0,INDIRECT("N"&amp;WEEKDAY(A26,2)+19)))</f>
        <v>3.5</v>
      </c>
      <c r="I26" s="27">
        <f t="shared" ca="1" si="2"/>
        <v>8.8817841970012523E-16</v>
      </c>
      <c r="J26" s="7" t="s">
        <v>73</v>
      </c>
      <c r="K26" s="39"/>
      <c r="L26" s="39"/>
      <c r="M26" s="6" t="s">
        <v>49</v>
      </c>
      <c r="N26" s="7">
        <f>Gesamt!C36</f>
        <v>0</v>
      </c>
      <c r="O26" s="35"/>
      <c r="Q26" s="7"/>
    </row>
    <row r="27" spans="1:17" x14ac:dyDescent="0.25">
      <c r="A27" s="29">
        <v>46107</v>
      </c>
      <c r="B27" t="str">
        <f t="shared" si="0"/>
        <v>Do</v>
      </c>
      <c r="D27" s="24">
        <v>0.33333333333333331</v>
      </c>
      <c r="E27" s="24">
        <v>0.47916666666666669</v>
      </c>
      <c r="G27" s="27">
        <f t="shared" si="1"/>
        <v>3.5000000000000009</v>
      </c>
      <c r="H27" s="27">
        <f ca="1">IF(Q27&lt;&gt;"",Q27,IF(OR(C27="Feiertag",A27&lt;Gesamt!$B$11,A27&gt;Gesamt!$B$13,),0,INDIRECT("N"&amp;WEEKDAY(A27,2)+19)))</f>
        <v>3.5</v>
      </c>
      <c r="I27" s="27">
        <f t="shared" ca="1" si="2"/>
        <v>8.8817841970012523E-16</v>
      </c>
      <c r="J27" s="7" t="s">
        <v>73</v>
      </c>
      <c r="K27" s="39"/>
      <c r="L27" s="39"/>
      <c r="M27" s="13" t="s">
        <v>54</v>
      </c>
      <c r="N27" s="27">
        <f>SUM(N20:N26)</f>
        <v>14</v>
      </c>
      <c r="O27" s="35"/>
      <c r="Q27" s="7"/>
    </row>
    <row r="28" spans="1:17" x14ac:dyDescent="0.2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D31" s="24">
        <v>0.33333333333333331</v>
      </c>
      <c r="E31" s="24">
        <v>0.5625</v>
      </c>
      <c r="G31" s="27">
        <f t="shared" si="1"/>
        <v>5.5</v>
      </c>
      <c r="H31" s="27">
        <f ca="1">IF(Q31&lt;&gt;"",Q31,IF(OR(C31="Feiertag",A31&lt;Gesamt!$B$11,A31&gt;Gesamt!$B$13,),0,INDIRECT("N"&amp;WEEKDAY(A31,2)+19)))</f>
        <v>3.5</v>
      </c>
      <c r="I31" s="27">
        <f t="shared" ca="1" si="2"/>
        <v>2</v>
      </c>
      <c r="J31" s="7" t="s">
        <v>73</v>
      </c>
      <c r="K31" s="39"/>
      <c r="L31" s="39"/>
      <c r="O31" s="35"/>
      <c r="Q31" s="7"/>
    </row>
    <row r="32" spans="1:17" x14ac:dyDescent="0.25">
      <c r="A32" s="29">
        <v>46112</v>
      </c>
      <c r="B32" t="str">
        <f t="shared" si="0"/>
        <v>Di</v>
      </c>
      <c r="D32" s="24">
        <v>0.375</v>
      </c>
      <c r="E32" s="24">
        <v>0.53125</v>
      </c>
      <c r="G32" s="27">
        <f t="shared" si="1"/>
        <v>3.75</v>
      </c>
      <c r="H32" s="27">
        <f ca="1">IF(Q32&lt;&gt;"",Q32,IF(OR(C32="Feiertag",A32&lt;Gesamt!$B$11,A32&gt;Gesamt!$B$13,),0,INDIRECT("N"&amp;WEEKDAY(A32,2)+19)))</f>
        <v>3.5</v>
      </c>
      <c r="I32" s="27">
        <f t="shared" ca="1" si="2"/>
        <v>0.25</v>
      </c>
      <c r="J32" s="7" t="s">
        <v>73</v>
      </c>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L1" sqref="L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9.7109375" style="2" customWidth="1"/>
    <col min="11" max="11" width="11.42578125" style="2"/>
    <col min="12" max="12" width="13.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April 2026</v>
      </c>
      <c r="O1" s="34"/>
      <c r="Q1" s="33" t="s">
        <v>56</v>
      </c>
    </row>
    <row r="2" spans="1:17" x14ac:dyDescent="0.25">
      <c r="A2" s="29">
        <v>46113</v>
      </c>
      <c r="B2" t="str">
        <f>TEXT(A2,"TTT")</f>
        <v>Mi</v>
      </c>
      <c r="D2" s="24">
        <v>0.34722222222222221</v>
      </c>
      <c r="E2" s="24">
        <v>0.53472222222222221</v>
      </c>
      <c r="G2" s="27">
        <f>IF(OR(C2="krank",C2="Urlaub",C2="Sonderurlaub"), H2,IF(D2&lt;=E2,(E2-D2-F2)*24,(1-D2+E2-F2)*24)+IF(C2= "Urlaub halber Tag",H2/2,0)+IF(AND(C2="Urlaub halber Tag", J2="halber Arbeitstag"),H2/2,0))</f>
        <v>4.5</v>
      </c>
      <c r="H2" s="27">
        <f ca="1">IF(Q2&lt;&gt;"",Q2,IF(OR(C2="Feiertag",A2&lt;Gesamt!$B$11,A2&gt;Gesamt!$B$13,),0,INDIRECT("N"&amp;WEEKDAY(A2,2)+19)))</f>
        <v>3.5</v>
      </c>
      <c r="I2" s="27">
        <f ca="1">IF(OR(C2="Überstundenabbau",C2="Urlaub halber Tag",E2&lt;&gt;""),G2-H2,0)</f>
        <v>1</v>
      </c>
      <c r="J2" s="7" t="s">
        <v>74</v>
      </c>
      <c r="K2" s="39"/>
      <c r="L2" s="39"/>
      <c r="M2" s="25"/>
      <c r="O2" s="35"/>
      <c r="Q2" s="7"/>
    </row>
    <row r="3" spans="1:17" x14ac:dyDescent="0.25">
      <c r="A3" s="29">
        <v>46114</v>
      </c>
      <c r="B3" t="str">
        <f t="shared" ref="B3:B31" si="0">TEXT(A3,"TTT")</f>
        <v>Do</v>
      </c>
      <c r="D3" s="24">
        <v>0.33333333333333331</v>
      </c>
      <c r="E3" s="24">
        <v>0.375</v>
      </c>
      <c r="G3" s="27">
        <f t="shared" ref="G3:G31" si="1">IF(OR(C3="krank",C3="Urlaub",C3="Sonderurlaub"), H3,IF(D3&lt;=E3,(E3-D3-F3)*24,(1-D3+E3-F3)*24)+IF(C3= "Urlaub halber Tag",H3/2,0)+IF(AND(C3="Urlaub halber Tag", J3="halber Arbeitstag"),H3/2,0))</f>
        <v>1.0000000000000004</v>
      </c>
      <c r="H3" s="27">
        <f ca="1">IF(Q3&lt;&gt;"",Q3,IF(OR(C3="Feiertag",A3&lt;Gesamt!$B$11,A3&gt;Gesamt!$B$13,),0,INDIRECT("N"&amp;WEEKDAY(A3,2)+19)))</f>
        <v>3.5</v>
      </c>
      <c r="I3" s="27">
        <f t="shared" ref="I3:I31" ca="1" si="2">IF(OR(C3="Überstundenabbau",C3="Urlaub halber Tag",E3&lt;&gt;""),G3-H3,0)</f>
        <v>-2.4999999999999996</v>
      </c>
      <c r="J3" s="7" t="s">
        <v>74</v>
      </c>
      <c r="K3" s="39"/>
      <c r="L3" s="39"/>
      <c r="M3" s="41" t="str">
        <f>Gesamt!A3</f>
        <v xml:space="preserve">Katrin Orlando </v>
      </c>
      <c r="N3" s="41"/>
      <c r="O3" s="35"/>
      <c r="Q3" s="7"/>
    </row>
    <row r="4" spans="1:17" x14ac:dyDescent="0.25">
      <c r="A4" s="29">
        <v>46115</v>
      </c>
      <c r="B4" t="str">
        <f t="shared" si="0"/>
        <v>Fr</v>
      </c>
      <c r="D4" s="24">
        <v>0.34375</v>
      </c>
      <c r="E4" s="24">
        <v>0.36458333333333331</v>
      </c>
      <c r="G4" s="27">
        <f t="shared" si="1"/>
        <v>0.49999999999999956</v>
      </c>
      <c r="H4" s="27">
        <f ca="1">IF(Q4&lt;&gt;"",Q4,IF(OR(C4="Feiertag",A4&lt;Gesamt!$B$11,A4&gt;Gesamt!$B$13,),0,INDIRECT("N"&amp;WEEKDAY(A4,2)+19)))</f>
        <v>0</v>
      </c>
      <c r="I4" s="27">
        <f t="shared" ca="1" si="2"/>
        <v>0.49999999999999956</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77</v>
      </c>
      <c r="N5" s="27">
        <f ca="1">SUM(I2:I32)</f>
        <v>0.75000000000000577</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c r="K7" s="39"/>
      <c r="L7" s="39"/>
      <c r="M7" s="1" t="s">
        <v>78</v>
      </c>
      <c r="N7" s="27">
        <f ca="1">Gesamt!B9+SUM(Gesamt!E2:E5)-SUM(Gesamt!J2:J5)</f>
        <v>3.0000000000000084</v>
      </c>
      <c r="O7" s="35"/>
      <c r="Q7" s="7"/>
    </row>
    <row r="8" spans="1:17" x14ac:dyDescent="0.25">
      <c r="A8" s="29">
        <v>46119</v>
      </c>
      <c r="B8" t="str">
        <f t="shared" si="0"/>
        <v>Di</v>
      </c>
      <c r="D8" s="24">
        <v>0.35416666666666669</v>
      </c>
      <c r="E8" s="24">
        <v>0.57291666666666663</v>
      </c>
      <c r="G8" s="27">
        <f t="shared" si="1"/>
        <v>5.2499999999999982</v>
      </c>
      <c r="H8" s="27">
        <f ca="1">IF(Q8&lt;&gt;"",Q8,IF(OR(C8="Feiertag",A8&lt;Gesamt!$B$11,A8&gt;Gesamt!$B$13,),0,INDIRECT("N"&amp;WEEKDAY(A8,2)+19)))</f>
        <v>3.5</v>
      </c>
      <c r="I8" s="27">
        <f t="shared" ca="1" si="2"/>
        <v>1.7499999999999982</v>
      </c>
      <c r="J8" s="7" t="s">
        <v>74</v>
      </c>
      <c r="K8" s="39"/>
      <c r="L8" s="39"/>
      <c r="M8" s="25"/>
      <c r="O8" s="35"/>
      <c r="Q8" s="7"/>
    </row>
    <row r="9" spans="1:17" x14ac:dyDescent="0.25">
      <c r="A9" s="29">
        <v>46120</v>
      </c>
      <c r="B9" t="str">
        <f t="shared" si="0"/>
        <v>Mi</v>
      </c>
      <c r="D9" s="24">
        <v>0.33333333333333331</v>
      </c>
      <c r="E9" s="24">
        <v>0.47916666666666669</v>
      </c>
      <c r="G9" s="27">
        <f t="shared" si="1"/>
        <v>3.5000000000000009</v>
      </c>
      <c r="H9" s="27">
        <f ca="1">IF(Q9&lt;&gt;"",Q9,IF(OR(C9="Feiertag",A9&lt;Gesamt!$B$11,A9&gt;Gesamt!$B$13,),0,INDIRECT("N"&amp;WEEKDAY(A9,2)+19)))</f>
        <v>3.5</v>
      </c>
      <c r="I9" s="27">
        <f t="shared" ca="1" si="2"/>
        <v>8.8817841970012523E-16</v>
      </c>
      <c r="J9" s="7" t="s">
        <v>74</v>
      </c>
      <c r="K9" s="39"/>
      <c r="L9" s="39"/>
      <c r="M9" s="1" t="s">
        <v>25</v>
      </c>
      <c r="N9">
        <f>COUNTIF(C2:C32,"krank")</f>
        <v>0</v>
      </c>
      <c r="O9" s="35"/>
      <c r="Q9" s="7"/>
    </row>
    <row r="10" spans="1:17" x14ac:dyDescent="0.25">
      <c r="A10" s="29">
        <v>46121</v>
      </c>
      <c r="B10" t="str">
        <f t="shared" si="0"/>
        <v>Do</v>
      </c>
      <c r="D10" s="24">
        <v>0.45833333333333331</v>
      </c>
      <c r="E10" s="24">
        <v>0.73958333333333337</v>
      </c>
      <c r="G10" s="27">
        <f t="shared" si="1"/>
        <v>6.7500000000000018</v>
      </c>
      <c r="H10" s="27">
        <f ca="1">IF(Q10&lt;&gt;"",Q10,IF(OR(C10="Feiertag",A10&lt;Gesamt!$B$11,A10&gt;Gesamt!$B$13,),0,INDIRECT("N"&amp;WEEKDAY(A10,2)+19)))</f>
        <v>3.5</v>
      </c>
      <c r="I10" s="27">
        <f t="shared" ca="1" si="2"/>
        <v>3.2500000000000018</v>
      </c>
      <c r="J10" s="7" t="s">
        <v>80</v>
      </c>
      <c r="K10" s="39">
        <f>5*2.5</f>
        <v>12.5</v>
      </c>
      <c r="L10" s="39">
        <f>33.5*2*0.5</f>
        <v>33.5</v>
      </c>
      <c r="M10" s="25"/>
      <c r="O10" s="35"/>
      <c r="Q10" s="7"/>
    </row>
    <row r="11" spans="1:17" x14ac:dyDescent="0.2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D14" s="24">
        <v>0.33333333333333331</v>
      </c>
      <c r="E14" s="24">
        <v>0.35416666666666669</v>
      </c>
      <c r="G14" s="27">
        <f t="shared" si="1"/>
        <v>0.50000000000000089</v>
      </c>
      <c r="H14" s="27">
        <f ca="1">IF(Q14&lt;&gt;"",Q14,IF(OR(C14="Feiertag",A14&lt;Gesamt!$B$11,A14&gt;Gesamt!$B$13,),0,INDIRECT("N"&amp;WEEKDAY(A14,2)+19)))</f>
        <v>3.5</v>
      </c>
      <c r="I14" s="27">
        <f t="shared" ca="1" si="2"/>
        <v>-2.9999999999999991</v>
      </c>
      <c r="J14" s="7" t="s">
        <v>74</v>
      </c>
      <c r="K14" s="39"/>
      <c r="L14" s="39"/>
      <c r="M14" s="25"/>
      <c r="O14" s="35"/>
      <c r="Q14" s="7"/>
    </row>
    <row r="15" spans="1:17" x14ac:dyDescent="0.25">
      <c r="A15" s="29">
        <v>46126</v>
      </c>
      <c r="B15" t="str">
        <f t="shared" si="0"/>
        <v>Di</v>
      </c>
      <c r="D15" s="24">
        <v>0.33333333333333331</v>
      </c>
      <c r="E15" s="24">
        <v>0.5</v>
      </c>
      <c r="G15" s="27">
        <f t="shared" si="1"/>
        <v>4</v>
      </c>
      <c r="H15" s="27">
        <f ca="1">IF(Q15&lt;&gt;"",Q15,IF(OR(C15="Feiertag",A15&lt;Gesamt!$B$11,A15&gt;Gesamt!$B$13,),0,INDIRECT("N"&amp;WEEKDAY(A15,2)+19)))</f>
        <v>3.5</v>
      </c>
      <c r="I15" s="27">
        <f t="shared" ca="1" si="2"/>
        <v>0.5</v>
      </c>
      <c r="J15" s="7" t="s">
        <v>73</v>
      </c>
      <c r="K15" s="39"/>
      <c r="L15" s="39"/>
      <c r="M15" s="1" t="s">
        <v>58</v>
      </c>
      <c r="N15">
        <f>Gesamt!B5+Gesamt!B7-SUM(Gesamt!G2:G5)</f>
        <v>16</v>
      </c>
      <c r="O15" s="35"/>
      <c r="Q15" s="7"/>
    </row>
    <row r="16" spans="1:17" x14ac:dyDescent="0.25">
      <c r="A16" s="29">
        <v>46127</v>
      </c>
      <c r="B16" t="str">
        <f t="shared" si="0"/>
        <v>Mi</v>
      </c>
      <c r="D16" s="24">
        <v>0.33333333333333331</v>
      </c>
      <c r="E16" s="24">
        <v>0.55208333333333337</v>
      </c>
      <c r="G16" s="27">
        <f t="shared" si="1"/>
        <v>5.2500000000000018</v>
      </c>
      <c r="H16" s="27">
        <f ca="1">IF(Q16&lt;&gt;"",Q16,IF(OR(C16="Feiertag",A16&lt;Gesamt!$B$11,A16&gt;Gesamt!$B$13,),0,INDIRECT("N"&amp;WEEKDAY(A16,2)+19)))</f>
        <v>3.5</v>
      </c>
      <c r="I16" s="27">
        <f t="shared" ca="1" si="2"/>
        <v>1.7500000000000018</v>
      </c>
      <c r="J16" s="7" t="s">
        <v>74</v>
      </c>
      <c r="K16" s="39" t="s">
        <v>76</v>
      </c>
      <c r="L16" s="39"/>
      <c r="O16" s="35"/>
      <c r="Q16" s="7"/>
    </row>
    <row r="17" spans="1:17" x14ac:dyDescent="0.25">
      <c r="A17" s="29">
        <v>46128</v>
      </c>
      <c r="B17" t="str">
        <f t="shared" si="0"/>
        <v>Do</v>
      </c>
      <c r="D17" s="24">
        <v>0.33333333333333331</v>
      </c>
      <c r="E17" s="24">
        <v>0.36458333333333331</v>
      </c>
      <c r="G17" s="27">
        <f t="shared" si="1"/>
        <v>0.75</v>
      </c>
      <c r="H17" s="27">
        <f ca="1">IF(Q17&lt;&gt;"",Q17,IF(OR(C17="Feiertag",A17&lt;Gesamt!$B$11,A17&gt;Gesamt!$B$13,),0,INDIRECT("N"&amp;WEEKDAY(A17,2)+19)))</f>
        <v>3.5</v>
      </c>
      <c r="I17" s="27">
        <f t="shared" ca="1" si="2"/>
        <v>-2.75</v>
      </c>
      <c r="J17" s="7" t="s">
        <v>74</v>
      </c>
      <c r="K17" s="39"/>
      <c r="L17" s="39"/>
      <c r="M17" s="1" t="s">
        <v>50</v>
      </c>
      <c r="N17" s="27">
        <f>SUM(G2:G32)</f>
        <v>60.25</v>
      </c>
      <c r="O17" s="35"/>
      <c r="Q17" s="7"/>
    </row>
    <row r="18" spans="1:17" x14ac:dyDescent="0.2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46132</v>
      </c>
      <c r="B21" t="str">
        <f t="shared" si="0"/>
        <v>Mo</v>
      </c>
      <c r="D21" s="24">
        <v>0.30208333333333331</v>
      </c>
      <c r="E21" s="24">
        <v>0.34375</v>
      </c>
      <c r="G21" s="27">
        <f t="shared" si="1"/>
        <v>1.0000000000000004</v>
      </c>
      <c r="H21" s="27">
        <f ca="1">IF(Q21&lt;&gt;"",Q21,IF(OR(C21="Feiertag",A21&lt;Gesamt!$B$11,A21&gt;Gesamt!$B$13,),0,INDIRECT("N"&amp;WEEKDAY(A21,2)+19)))</f>
        <v>3.5</v>
      </c>
      <c r="I21" s="27">
        <f t="shared" ca="1" si="2"/>
        <v>-2.4999999999999996</v>
      </c>
      <c r="J21" s="7" t="s">
        <v>74</v>
      </c>
      <c r="K21" s="39"/>
      <c r="L21" s="39"/>
      <c r="M21" s="6" t="s">
        <v>44</v>
      </c>
      <c r="N21" s="7">
        <f>Gesamt!C31</f>
        <v>3.5</v>
      </c>
      <c r="O21" s="35"/>
      <c r="Q21" s="7"/>
    </row>
    <row r="22" spans="1:17" x14ac:dyDescent="0.25">
      <c r="A22" s="29">
        <v>46133</v>
      </c>
      <c r="B22" t="str">
        <f t="shared" si="0"/>
        <v>Di</v>
      </c>
      <c r="D22" s="24">
        <v>0.33333333333333331</v>
      </c>
      <c r="E22" s="24">
        <v>0.5</v>
      </c>
      <c r="G22" s="27">
        <f t="shared" si="1"/>
        <v>4</v>
      </c>
      <c r="H22" s="27">
        <f ca="1">IF(Q22&lt;&gt;"",Q22,IF(OR(C22="Feiertag",A22&lt;Gesamt!$B$11,A22&gt;Gesamt!$B$13,),0,INDIRECT("N"&amp;WEEKDAY(A22,2)+19)))</f>
        <v>3.5</v>
      </c>
      <c r="I22" s="27">
        <f t="shared" ca="1" si="2"/>
        <v>0.5</v>
      </c>
      <c r="J22" s="7" t="s">
        <v>74</v>
      </c>
      <c r="K22" s="39"/>
      <c r="L22" s="39"/>
      <c r="M22" s="6" t="s">
        <v>45</v>
      </c>
      <c r="N22" s="7">
        <f>Gesamt!C32</f>
        <v>3.5</v>
      </c>
      <c r="O22" s="35"/>
      <c r="Q22" s="7"/>
    </row>
    <row r="23" spans="1:17" x14ac:dyDescent="0.25">
      <c r="A23" s="29">
        <v>46134</v>
      </c>
      <c r="B23" t="str">
        <f t="shared" si="0"/>
        <v>Mi</v>
      </c>
      <c r="D23" s="24">
        <v>0.33333333333333331</v>
      </c>
      <c r="E23" s="24">
        <v>0.41666666666666669</v>
      </c>
      <c r="G23" s="27">
        <f t="shared" si="1"/>
        <v>2.0000000000000009</v>
      </c>
      <c r="H23" s="27">
        <f ca="1">IF(Q23&lt;&gt;"",Q23,IF(OR(C23="Feiertag",A23&lt;Gesamt!$B$11,A23&gt;Gesamt!$B$13,),0,INDIRECT("N"&amp;WEEKDAY(A23,2)+19)))</f>
        <v>3.5</v>
      </c>
      <c r="I23" s="27">
        <f t="shared" ca="1" si="2"/>
        <v>-1.4999999999999991</v>
      </c>
      <c r="J23" s="7" t="s">
        <v>74</v>
      </c>
      <c r="K23" s="39"/>
      <c r="L23" s="39"/>
      <c r="M23" s="6" t="s">
        <v>46</v>
      </c>
      <c r="N23" s="7">
        <f>Gesamt!C33</f>
        <v>3.5</v>
      </c>
      <c r="O23" s="35"/>
      <c r="Q23" s="7"/>
    </row>
    <row r="24" spans="1:17" x14ac:dyDescent="0.25">
      <c r="A24" s="29">
        <v>46135</v>
      </c>
      <c r="B24" t="str">
        <f t="shared" si="0"/>
        <v>Do</v>
      </c>
      <c r="D24" s="24">
        <v>0.35069444444444442</v>
      </c>
      <c r="E24" s="24">
        <v>0.61111111111111116</v>
      </c>
      <c r="G24" s="27">
        <f t="shared" si="1"/>
        <v>6.2500000000000018</v>
      </c>
      <c r="H24" s="27">
        <f ca="1">IF(Q24&lt;&gt;"",Q24,IF(OR(C24="Feiertag",A24&lt;Gesamt!$B$11,A24&gt;Gesamt!$B$13,),0,INDIRECT("N"&amp;WEEKDAY(A24,2)+19)))</f>
        <v>3.5</v>
      </c>
      <c r="I24" s="27">
        <f t="shared" ca="1" si="2"/>
        <v>2.7500000000000018</v>
      </c>
      <c r="J24" s="7" t="s">
        <v>73</v>
      </c>
      <c r="K24" s="39"/>
      <c r="L24" s="39"/>
      <c r="M24" s="6" t="s">
        <v>47</v>
      </c>
      <c r="N24" s="7">
        <f>Gesamt!C34</f>
        <v>0</v>
      </c>
      <c r="O24" s="35"/>
      <c r="Q24" s="7"/>
    </row>
    <row r="25" spans="1:17" x14ac:dyDescent="0.2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46139</v>
      </c>
      <c r="B28" t="str">
        <f t="shared" si="0"/>
        <v>Mo</v>
      </c>
      <c r="D28" s="24">
        <v>0.35416666666666669</v>
      </c>
      <c r="E28" s="24">
        <v>0.54166666666666663</v>
      </c>
      <c r="G28" s="27">
        <f t="shared" si="1"/>
        <v>4.4999999999999982</v>
      </c>
      <c r="H28" s="27">
        <f ca="1">IF(Q28&lt;&gt;"",Q28,IF(OR(C28="Feiertag",A28&lt;Gesamt!$B$11,A28&gt;Gesamt!$B$13,),0,INDIRECT("N"&amp;WEEKDAY(A28,2)+19)))</f>
        <v>3.5</v>
      </c>
      <c r="I28" s="27">
        <f t="shared" ca="1" si="2"/>
        <v>0.99999999999999822</v>
      </c>
      <c r="J28" s="7" t="s">
        <v>74</v>
      </c>
      <c r="K28" s="39"/>
      <c r="L28" s="39"/>
      <c r="O28" s="35"/>
      <c r="Q28" s="7"/>
    </row>
    <row r="29" spans="1:17" x14ac:dyDescent="0.25">
      <c r="A29" s="29">
        <v>46140</v>
      </c>
      <c r="B29" t="str">
        <f t="shared" si="0"/>
        <v>Di</v>
      </c>
      <c r="D29" s="24">
        <v>0.35416666666666669</v>
      </c>
      <c r="E29" s="24">
        <v>0.55208333333333337</v>
      </c>
      <c r="G29" s="27">
        <f t="shared" si="1"/>
        <v>4.75</v>
      </c>
      <c r="H29" s="27">
        <f ca="1">IF(Q29&lt;&gt;"",Q29,IF(OR(C29="Feiertag",A29&lt;Gesamt!$B$11,A29&gt;Gesamt!$B$13,),0,INDIRECT("N"&amp;WEEKDAY(A29,2)+19)))</f>
        <v>3.5</v>
      </c>
      <c r="I29" s="27">
        <f t="shared" ca="1" si="2"/>
        <v>1.25</v>
      </c>
      <c r="J29" s="7" t="s">
        <v>73</v>
      </c>
      <c r="K29" s="39"/>
      <c r="L29" s="39"/>
      <c r="O29" s="35"/>
      <c r="Q29" s="7"/>
    </row>
    <row r="30" spans="1:17" x14ac:dyDescent="0.25">
      <c r="A30" s="29">
        <v>46141</v>
      </c>
      <c r="B30" t="str">
        <f t="shared" si="0"/>
        <v>Mi</v>
      </c>
      <c r="D30" s="24">
        <v>0.33333333333333331</v>
      </c>
      <c r="E30" s="24">
        <v>0.47916666666666669</v>
      </c>
      <c r="G30" s="27">
        <f t="shared" si="1"/>
        <v>3.5000000000000009</v>
      </c>
      <c r="H30" s="27">
        <f ca="1">IF(Q30&lt;&gt;"",Q30,IF(OR(C30="Feiertag",A30&lt;Gesamt!$B$11,A30&gt;Gesamt!$B$13,),0,INDIRECT("N"&amp;WEEKDAY(A30,2)+19)))</f>
        <v>3.5</v>
      </c>
      <c r="I30" s="27">
        <f t="shared" ca="1" si="2"/>
        <v>8.8817841970012523E-16</v>
      </c>
      <c r="J30" s="7" t="s">
        <v>74</v>
      </c>
      <c r="K30" s="39"/>
      <c r="L30" s="39"/>
      <c r="O30" s="35"/>
      <c r="Q30" s="7"/>
    </row>
    <row r="31" spans="1:17" x14ac:dyDescent="0.25">
      <c r="A31" s="29">
        <v>46142</v>
      </c>
      <c r="B31" t="str">
        <f t="shared" si="0"/>
        <v>Do</v>
      </c>
      <c r="D31" s="24">
        <v>0.33333333333333331</v>
      </c>
      <c r="E31" s="24">
        <v>0.42708333333333331</v>
      </c>
      <c r="G31" s="27">
        <f t="shared" si="1"/>
        <v>2.25</v>
      </c>
      <c r="H31" s="27">
        <f ca="1">IF(Q31&lt;&gt;"",Q31,IF(OR(C31="Feiertag",A31&lt;Gesamt!$B$11,A31&gt;Gesamt!$B$13,),0,INDIRECT("N"&amp;WEEKDAY(A31,2)+19)))</f>
        <v>3.5</v>
      </c>
      <c r="I31" s="27">
        <f t="shared" ca="1" si="2"/>
        <v>-1.25</v>
      </c>
      <c r="J31" s="7" t="s">
        <v>74</v>
      </c>
      <c r="K31" s="39"/>
      <c r="L31" s="39"/>
      <c r="O31" s="35"/>
      <c r="Q31" s="7"/>
    </row>
    <row r="32" spans="1:17" x14ac:dyDescent="0.25">
      <c r="A32" s="23"/>
      <c r="H32" s="7"/>
      <c r="I32" s="7"/>
      <c r="J32" s="7"/>
      <c r="K32" s="39"/>
      <c r="L32" s="39"/>
    </row>
    <row r="33" spans="10:12" x14ac:dyDescent="0.25">
      <c r="J33" s="2" t="s">
        <v>68</v>
      </c>
      <c r="K33" s="39">
        <f>SUM(K2:K32)</f>
        <v>12.5</v>
      </c>
      <c r="L33" s="39">
        <f>SUM(L2:L32)</f>
        <v>33.5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6" sqref="C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20.42578125" style="2" bestFit="1" customWidth="1"/>
    <col min="11" max="11" width="11.42578125" style="2"/>
    <col min="12" max="12" width="13.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0.33333333333333331</v>
      </c>
      <c r="E5" s="24">
        <v>0.54166666666666663</v>
      </c>
      <c r="G5" s="27">
        <f t="shared" si="1"/>
        <v>5</v>
      </c>
      <c r="H5" s="27">
        <f ca="1">IF(Q5&lt;&gt;"",Q5,IF(OR(C5="Feiertag",A5&lt;Gesamt!$B$11,A5&gt;Gesamt!$B$13,),0,INDIRECT("N"&amp;WEEKDAY(A5,2)+19)))</f>
        <v>3.5</v>
      </c>
      <c r="I5" s="27">
        <f t="shared" ca="1" si="2"/>
        <v>1.5</v>
      </c>
      <c r="J5" s="7" t="s">
        <v>73</v>
      </c>
      <c r="K5" s="39"/>
      <c r="L5" s="39"/>
      <c r="M5" s="1" t="s">
        <v>77</v>
      </c>
      <c r="N5" s="27">
        <f ca="1">SUM(I2:I32)</f>
        <v>22.750000000000007</v>
      </c>
      <c r="O5" s="35"/>
      <c r="Q5" s="7"/>
    </row>
    <row r="6" spans="1:17" x14ac:dyDescent="0.25">
      <c r="A6" s="29">
        <v>46147</v>
      </c>
      <c r="B6" t="str">
        <f t="shared" si="0"/>
        <v>Di</v>
      </c>
      <c r="C6" s="2" t="s">
        <v>66</v>
      </c>
      <c r="G6" s="27">
        <f t="shared" si="1"/>
        <v>0</v>
      </c>
      <c r="H6" s="27">
        <f ca="1">IF(Q6&lt;&gt;"",Q6,IF(OR(C6="Feiertag",A6&lt;Gesamt!$B$11,A6&gt;Gesamt!$B$13,),0,INDIRECT("N"&amp;WEEKDAY(A6,2)+19)))</f>
        <v>3.5</v>
      </c>
      <c r="I6" s="27">
        <f t="shared" ca="1" si="2"/>
        <v>-3.5</v>
      </c>
      <c r="J6" s="7" t="s">
        <v>74</v>
      </c>
      <c r="K6" s="39"/>
      <c r="L6" s="39"/>
      <c r="M6" s="25"/>
      <c r="O6" s="35"/>
      <c r="Q6" s="7"/>
    </row>
    <row r="7" spans="1:17" x14ac:dyDescent="0.25">
      <c r="A7" s="29">
        <v>46148</v>
      </c>
      <c r="B7" t="str">
        <f t="shared" si="0"/>
        <v>Mi</v>
      </c>
      <c r="D7" s="24">
        <v>0.33333333333333331</v>
      </c>
      <c r="E7" s="24">
        <v>0.51041666666666663</v>
      </c>
      <c r="G7" s="27">
        <f t="shared" si="1"/>
        <v>4.25</v>
      </c>
      <c r="H7" s="27">
        <f ca="1">IF(Q7&lt;&gt;"",Q7,IF(OR(C7="Feiertag",A7&lt;Gesamt!$B$11,A7&gt;Gesamt!$B$13,),0,INDIRECT("N"&amp;WEEKDAY(A7,2)+19)))</f>
        <v>3.5</v>
      </c>
      <c r="I7" s="27">
        <f t="shared" ca="1" si="2"/>
        <v>0.75</v>
      </c>
      <c r="J7" s="7" t="s">
        <v>74</v>
      </c>
      <c r="K7" s="39"/>
      <c r="L7" s="39"/>
      <c r="M7" s="1" t="s">
        <v>78</v>
      </c>
      <c r="N7" s="27">
        <f ca="1">Gesamt!B9+SUM(Gesamt!E2:E6)-SUM(Gesamt!J2:J6)</f>
        <v>25.750000000000014</v>
      </c>
      <c r="O7" s="35"/>
      <c r="Q7" s="7"/>
    </row>
    <row r="8" spans="1:17" x14ac:dyDescent="0.25">
      <c r="A8" s="29">
        <v>46149</v>
      </c>
      <c r="B8" t="str">
        <f t="shared" si="0"/>
        <v>Do</v>
      </c>
      <c r="D8" s="24">
        <v>0.375</v>
      </c>
      <c r="E8" s="24">
        <v>0.70833333333333337</v>
      </c>
      <c r="F8" s="24">
        <v>4.1666666666666664E-2</v>
      </c>
      <c r="G8" s="27">
        <f t="shared" si="1"/>
        <v>7</v>
      </c>
      <c r="H8" s="27">
        <f ca="1">IF(Q8&lt;&gt;"",Q8,IF(OR(C8="Feiertag",A8&lt;Gesamt!$B$11,A8&gt;Gesamt!$B$13,),0,INDIRECT("N"&amp;WEEKDAY(A8,2)+19)))</f>
        <v>3.5</v>
      </c>
      <c r="I8" s="27">
        <f t="shared" ca="1" si="2"/>
        <v>3.5</v>
      </c>
      <c r="J8" s="7" t="s">
        <v>74</v>
      </c>
      <c r="K8" s="39"/>
      <c r="L8" s="39"/>
      <c r="M8" s="25"/>
      <c r="O8" s="35"/>
      <c r="Q8" s="7"/>
    </row>
    <row r="9" spans="1:17" x14ac:dyDescent="0.25">
      <c r="A9" s="29">
        <v>46150</v>
      </c>
      <c r="B9" t="str">
        <f t="shared" si="0"/>
        <v>Fr</v>
      </c>
      <c r="D9" s="24">
        <v>0.45833333333333331</v>
      </c>
      <c r="E9" s="24">
        <v>0.52083333333333337</v>
      </c>
      <c r="G9" s="27">
        <f t="shared" si="1"/>
        <v>1.5000000000000013</v>
      </c>
      <c r="H9" s="27">
        <f ca="1">IF(Q9&lt;&gt;"",Q9,IF(OR(C9="Feiertag",A9&lt;Gesamt!$B$11,A9&gt;Gesamt!$B$13,),0,INDIRECT("N"&amp;WEEKDAY(A9,2)+19)))</f>
        <v>0</v>
      </c>
      <c r="I9" s="27">
        <f t="shared" ca="1" si="2"/>
        <v>1.5000000000000013</v>
      </c>
      <c r="J9" s="7" t="s">
        <v>74</v>
      </c>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D12" s="24">
        <v>0.375</v>
      </c>
      <c r="E12" s="24">
        <v>0.70833333333333337</v>
      </c>
      <c r="F12" s="24">
        <v>4.1666666666666664E-2</v>
      </c>
      <c r="G12" s="27">
        <f t="shared" si="1"/>
        <v>7</v>
      </c>
      <c r="H12" s="27">
        <f ca="1">IF(Q12&lt;&gt;"",Q12,IF(OR(C12="Feiertag",A12&lt;Gesamt!$B$11,A12&gt;Gesamt!$B$13,),0,INDIRECT("N"&amp;WEEKDAY(A12,2)+19)))</f>
        <v>3.5</v>
      </c>
      <c r="I12" s="27">
        <f t="shared" ca="1" si="2"/>
        <v>3.5</v>
      </c>
      <c r="J12" s="7" t="s">
        <v>74</v>
      </c>
      <c r="K12" s="39"/>
      <c r="L12" s="39"/>
      <c r="M12" s="25"/>
      <c r="O12" s="35"/>
      <c r="Q12" s="7"/>
    </row>
    <row r="13" spans="1:17" x14ac:dyDescent="0.25">
      <c r="A13" s="29">
        <v>46154</v>
      </c>
      <c r="B13" t="str">
        <f t="shared" si="0"/>
        <v>Di</v>
      </c>
      <c r="D13" s="24">
        <v>0.30208333333333331</v>
      </c>
      <c r="E13" s="24">
        <v>0.6875</v>
      </c>
      <c r="F13" s="24">
        <v>2.0833333333333332E-2</v>
      </c>
      <c r="G13" s="27">
        <f t="shared" si="1"/>
        <v>8.75</v>
      </c>
      <c r="H13" s="27">
        <f ca="1">IF(Q13&lt;&gt;"",Q13,IF(OR(C13="Feiertag",A13&lt;Gesamt!$B$11,A13&gt;Gesamt!$B$13,),0,INDIRECT("N"&amp;WEEKDAY(A13,2)+19)))</f>
        <v>3.5</v>
      </c>
      <c r="I13" s="27">
        <f t="shared" ca="1" si="2"/>
        <v>5.25</v>
      </c>
      <c r="J13" s="7" t="s">
        <v>81</v>
      </c>
      <c r="K13" s="39">
        <f>5*2.5</f>
        <v>12.5</v>
      </c>
      <c r="L13" s="39">
        <f>33.5*2*0.5</f>
        <v>33.5</v>
      </c>
      <c r="M13" s="1" t="s">
        <v>26</v>
      </c>
      <c r="N13">
        <f>COUNTIF(C2:C32, "Urlaub")+COUNTIF(C2:C32,"Urlaub halber Tag")/2</f>
        <v>0</v>
      </c>
      <c r="O13" s="35"/>
      <c r="Q13" s="7"/>
    </row>
    <row r="14" spans="1:17" x14ac:dyDescent="0.25">
      <c r="A14" s="29">
        <v>46155</v>
      </c>
      <c r="B14" t="str">
        <f t="shared" si="0"/>
        <v>Mi</v>
      </c>
      <c r="D14" s="24">
        <v>0.375</v>
      </c>
      <c r="E14" s="24">
        <v>0.48958333333333331</v>
      </c>
      <c r="G14" s="27">
        <f t="shared" si="1"/>
        <v>2.7499999999999996</v>
      </c>
      <c r="H14" s="27">
        <f ca="1">IF(Q14&lt;&gt;"",Q14,IF(OR(C14="Feiertag",A14&lt;Gesamt!$B$11,A14&gt;Gesamt!$B$13,),0,INDIRECT("N"&amp;WEEKDAY(A14,2)+19)))</f>
        <v>3.5</v>
      </c>
      <c r="I14" s="27">
        <f t="shared" ca="1" si="2"/>
        <v>-0.75000000000000044</v>
      </c>
      <c r="J14" s="7" t="s">
        <v>74</v>
      </c>
      <c r="K14" s="39"/>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16</v>
      </c>
      <c r="O15" s="35"/>
      <c r="Q15" s="7"/>
    </row>
    <row r="16" spans="1:17" x14ac:dyDescent="0.2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71.75</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D19" s="24">
        <v>0.33333333333333331</v>
      </c>
      <c r="E19" s="24">
        <v>0.58333333333333337</v>
      </c>
      <c r="G19" s="27">
        <f t="shared" si="1"/>
        <v>6.0000000000000018</v>
      </c>
      <c r="H19" s="27">
        <f ca="1">IF(Q19&lt;&gt;"",Q19,IF(OR(C19="Feiertag",A19&lt;Gesamt!$B$11,A19&gt;Gesamt!$B$13,),0,INDIRECT("N"&amp;WEEKDAY(A19,2)+19)))</f>
        <v>3.5</v>
      </c>
      <c r="I19" s="27">
        <f t="shared" ca="1" si="2"/>
        <v>2.5000000000000018</v>
      </c>
      <c r="J19" s="7" t="s">
        <v>73</v>
      </c>
      <c r="K19" s="39"/>
      <c r="L19" s="39"/>
      <c r="M19" s="13" t="s">
        <v>6</v>
      </c>
      <c r="O19" s="35"/>
      <c r="Q19" s="7"/>
    </row>
    <row r="20" spans="1:17" x14ac:dyDescent="0.25">
      <c r="A20" s="29">
        <v>46161</v>
      </c>
      <c r="B20" t="str">
        <f t="shared" si="0"/>
        <v>Di</v>
      </c>
      <c r="D20" s="24">
        <v>0.33333333333333331</v>
      </c>
      <c r="E20" s="24">
        <v>0.47916666666666669</v>
      </c>
      <c r="G20" s="27">
        <f t="shared" si="1"/>
        <v>3.5000000000000009</v>
      </c>
      <c r="H20" s="27">
        <f ca="1">IF(Q20&lt;&gt;"",Q20,IF(OR(C20="Feiertag",A20&lt;Gesamt!$B$11,A20&gt;Gesamt!$B$13,),0,INDIRECT("N"&amp;WEEKDAY(A20,2)+19)))</f>
        <v>3.5</v>
      </c>
      <c r="I20" s="27">
        <f t="shared" ca="1" si="2"/>
        <v>8.8817841970012523E-16</v>
      </c>
      <c r="J20" s="7" t="s">
        <v>74</v>
      </c>
      <c r="K20" s="39"/>
      <c r="L20" s="39"/>
      <c r="M20" s="6" t="s">
        <v>43</v>
      </c>
      <c r="N20" s="7">
        <f>Gesamt!C30</f>
        <v>3.5</v>
      </c>
      <c r="O20" s="35"/>
      <c r="Q20" s="7"/>
    </row>
    <row r="21" spans="1:17" x14ac:dyDescent="0.25">
      <c r="A21" s="29">
        <v>46162</v>
      </c>
      <c r="B21" t="str">
        <f t="shared" si="0"/>
        <v>Mi</v>
      </c>
      <c r="D21" s="24">
        <v>0.33333333333333331</v>
      </c>
      <c r="E21" s="24">
        <v>0.47916666666666669</v>
      </c>
      <c r="G21" s="27">
        <f t="shared" si="1"/>
        <v>3.5000000000000009</v>
      </c>
      <c r="H21" s="27">
        <f ca="1">IF(Q21&lt;&gt;"",Q21,IF(OR(C21="Feiertag",A21&lt;Gesamt!$B$11,A21&gt;Gesamt!$B$13,),0,INDIRECT("N"&amp;WEEKDAY(A21,2)+19)))</f>
        <v>3.5</v>
      </c>
      <c r="I21" s="27">
        <f t="shared" ca="1" si="2"/>
        <v>8.8817841970012523E-16</v>
      </c>
      <c r="J21" s="7" t="s">
        <v>74</v>
      </c>
      <c r="K21" s="39"/>
      <c r="L21" s="39"/>
      <c r="M21" s="6" t="s">
        <v>44</v>
      </c>
      <c r="N21" s="7">
        <f>Gesamt!C31</f>
        <v>3.5</v>
      </c>
      <c r="O21" s="35"/>
      <c r="Q21" s="7"/>
    </row>
    <row r="22" spans="1:17" x14ac:dyDescent="0.25">
      <c r="A22" s="29">
        <v>46163</v>
      </c>
      <c r="B22" t="str">
        <f t="shared" si="0"/>
        <v>Do</v>
      </c>
      <c r="D22" s="24">
        <v>0.33333333333333331</v>
      </c>
      <c r="E22" s="24">
        <v>0.69791666666666663</v>
      </c>
      <c r="G22" s="27">
        <f t="shared" si="1"/>
        <v>8.75</v>
      </c>
      <c r="H22" s="27">
        <f ca="1">IF(Q22&lt;&gt;"",Q22,IF(OR(C22="Feiertag",A22&lt;Gesamt!$B$11,A22&gt;Gesamt!$B$13,),0,INDIRECT("N"&amp;WEEKDAY(A22,2)+19)))</f>
        <v>3.5</v>
      </c>
      <c r="I22" s="27">
        <f t="shared" ca="1" si="2"/>
        <v>5.25</v>
      </c>
      <c r="J22" s="7" t="s">
        <v>74</v>
      </c>
      <c r="K22" s="39"/>
      <c r="L22" s="39"/>
      <c r="M22" s="6" t="s">
        <v>45</v>
      </c>
      <c r="N22" s="7">
        <f>Gesamt!C32</f>
        <v>3.5</v>
      </c>
      <c r="O22" s="35"/>
      <c r="Q22" s="7"/>
    </row>
    <row r="23" spans="1:17" x14ac:dyDescent="0.2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D27" s="24">
        <v>0.33333333333333331</v>
      </c>
      <c r="E27" s="24">
        <v>0.52083333333333337</v>
      </c>
      <c r="G27" s="27">
        <f t="shared" si="1"/>
        <v>4.5000000000000018</v>
      </c>
      <c r="H27" s="27">
        <f ca="1">IF(Q27&lt;&gt;"",Q27,IF(OR(C27="Feiertag",A27&lt;Gesamt!$B$11,A27&gt;Gesamt!$B$13,),0,INDIRECT("N"&amp;WEEKDAY(A27,2)+19)))</f>
        <v>3.5</v>
      </c>
      <c r="I27" s="27">
        <f t="shared" ca="1" si="2"/>
        <v>1.0000000000000018</v>
      </c>
      <c r="J27" s="7" t="s">
        <v>74</v>
      </c>
      <c r="K27" s="39"/>
      <c r="L27" s="39"/>
      <c r="M27" s="13" t="s">
        <v>54</v>
      </c>
      <c r="N27" s="27">
        <f>SUM(N20:N26)</f>
        <v>14</v>
      </c>
      <c r="O27" s="35"/>
      <c r="Q27" s="7"/>
    </row>
    <row r="28" spans="1:17" x14ac:dyDescent="0.25">
      <c r="A28" s="29">
        <v>46169</v>
      </c>
      <c r="B28" t="str">
        <f t="shared" si="0"/>
        <v>Mi</v>
      </c>
      <c r="D28" s="24">
        <v>0.33333333333333331</v>
      </c>
      <c r="E28" s="24">
        <v>0.5625</v>
      </c>
      <c r="G28" s="27">
        <f t="shared" si="1"/>
        <v>5.5</v>
      </c>
      <c r="H28" s="27">
        <f ca="1">IF(Q28&lt;&gt;"",Q28,IF(OR(C28="Feiertag",A28&lt;Gesamt!$B$11,A28&gt;Gesamt!$B$13,),0,INDIRECT("N"&amp;WEEKDAY(A28,2)+19)))</f>
        <v>3.5</v>
      </c>
      <c r="I28" s="27">
        <f t="shared" ca="1" si="2"/>
        <v>2</v>
      </c>
      <c r="J28" s="7" t="s">
        <v>74</v>
      </c>
      <c r="K28" s="39"/>
      <c r="L28" s="39"/>
      <c r="O28" s="35"/>
      <c r="Q28" s="7"/>
    </row>
    <row r="29" spans="1:17" x14ac:dyDescent="0.25">
      <c r="A29" s="29">
        <v>46170</v>
      </c>
      <c r="B29" t="str">
        <f t="shared" si="0"/>
        <v>Do</v>
      </c>
      <c r="D29" s="24">
        <v>0.39583333333333331</v>
      </c>
      <c r="E29" s="24">
        <v>0.55208333333333337</v>
      </c>
      <c r="G29" s="27">
        <f t="shared" si="1"/>
        <v>3.7500000000000013</v>
      </c>
      <c r="H29" s="27">
        <f ca="1">IF(Q29&lt;&gt;"",Q29,IF(OR(C29="Feiertag",A29&lt;Gesamt!$B$11,A29&gt;Gesamt!$B$13,),0,INDIRECT("N"&amp;WEEKDAY(A29,2)+19)))</f>
        <v>3.5</v>
      </c>
      <c r="I29" s="27">
        <f t="shared" ca="1" si="2"/>
        <v>0.25000000000000133</v>
      </c>
      <c r="J29" s="7" t="s">
        <v>74</v>
      </c>
      <c r="K29" s="39"/>
      <c r="L29" s="39"/>
      <c r="O29" s="35"/>
      <c r="Q29" s="7"/>
    </row>
    <row r="30" spans="1:17" x14ac:dyDescent="0.2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12.5</v>
      </c>
      <c r="L34" s="39">
        <f>SUM(L2:L33)</f>
        <v>33.5</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6:I26 F27:I29 A27:E30 F30:J30 A31:J32">
    <cfRule type="expression" dxfId="19" priority="17">
      <formula>$C26="Feiertag"</formula>
    </cfRule>
    <cfRule type="expression" dxfId="18" priority="18">
      <formula>WEEKDAY($A26,2)&gt;=6</formula>
    </cfRule>
  </conditionalFormatting>
  <conditionalFormatting sqref="A2:J25">
    <cfRule type="expression" dxfId="17" priority="1">
      <formula>$C2="Feiertag"</formula>
    </cfRule>
    <cfRule type="expression" dxfId="16" priority="2">
      <formula>WEEKDAY($A2,2)&gt;=6</formula>
    </cfRule>
  </conditionalFormatting>
  <conditionalFormatting sqref="J26:J29">
    <cfRule type="expression" dxfId="15" priority="3">
      <formula>$C26="Feiertag"</formula>
    </cfRule>
    <cfRule type="expression" dxfId="14" priority="4">
      <formula>WEEKDAY($A26,2)&gt;=6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26" sqref="C2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Juni 2026</v>
      </c>
      <c r="O1" s="34"/>
      <c r="Q1" s="33" t="s">
        <v>56</v>
      </c>
    </row>
    <row r="2" spans="1:17" x14ac:dyDescent="0.25">
      <c r="A2" s="29">
        <v>46174</v>
      </c>
      <c r="B2" t="str">
        <f>TEXT(A2,"TTT")</f>
        <v>Mo</v>
      </c>
      <c r="D2" s="24">
        <v>0.33333333333333331</v>
      </c>
      <c r="E2" s="24">
        <v>0.5625</v>
      </c>
      <c r="G2" s="27">
        <f>IF(OR(C2="krank",C2="Urlaub",C2="Sonderurlaub"), H2,IF(D2&lt;=E2,(E2-D2-F2)*24,(1-D2+E2-F2)*24)+IF(C2= "Urlaub halber Tag",H2/2,0)+IF(AND(C2="Urlaub halber Tag", J2="halber Arbeitstag"),H2/2,0))</f>
        <v>5.5</v>
      </c>
      <c r="H2" s="27">
        <f ca="1">IF(Q2&lt;&gt;"",Q2,IF(OR(C2="Feiertag",A2&lt;Gesamt!$B$11,A2&gt;Gesamt!$B$13,),0,INDIRECT("N"&amp;WEEKDAY(A2,2)+19)))</f>
        <v>3.5</v>
      </c>
      <c r="I2" s="27">
        <f ca="1">IF(OR(C2="Überstundenabbau",C2="Urlaub halber Tag",E2&lt;&gt;""),G2-H2,0)</f>
        <v>2</v>
      </c>
      <c r="J2" s="7" t="s">
        <v>73</v>
      </c>
      <c r="K2" s="39"/>
      <c r="L2" s="39"/>
      <c r="M2" s="25"/>
      <c r="O2" s="35"/>
      <c r="Q2" s="7"/>
    </row>
    <row r="3" spans="1:17" x14ac:dyDescent="0.25">
      <c r="A3" s="29">
        <v>46175</v>
      </c>
      <c r="B3" t="str">
        <f t="shared" ref="B3:B31" si="0">TEXT(A3,"TTT")</f>
        <v>Di</v>
      </c>
      <c r="D3" s="24">
        <v>0.33333333333333331</v>
      </c>
      <c r="E3" s="24">
        <v>0.375</v>
      </c>
      <c r="G3" s="27">
        <f t="shared" ref="G3:G31" si="1">IF(OR(C3="krank",C3="Urlaub",C3="Sonderurlaub"), H3,IF(D3&lt;=E3,(E3-D3-F3)*24,(1-D3+E3-F3)*24)+IF(C3= "Urlaub halber Tag",H3/2,0)+IF(AND(C3="Urlaub halber Tag", J3="halber Arbeitstag"),H3/2,0))</f>
        <v>1.0000000000000004</v>
      </c>
      <c r="H3" s="27">
        <f ca="1">IF(Q3&lt;&gt;"",Q3,IF(OR(C3="Feiertag",A3&lt;Gesamt!$B$11,A3&gt;Gesamt!$B$13,),0,INDIRECT("N"&amp;WEEKDAY(A3,2)+19)))</f>
        <v>3.5</v>
      </c>
      <c r="I3" s="27">
        <f t="shared" ref="I3:I31" ca="1" si="2">IF(OR(C3="Überstundenabbau",C3="Urlaub halber Tag",E3&lt;&gt;""),G3-H3,0)</f>
        <v>-2.4999999999999996</v>
      </c>
      <c r="J3" s="7" t="s">
        <v>74</v>
      </c>
      <c r="K3" s="39"/>
      <c r="L3" s="39"/>
      <c r="M3" s="41" t="str">
        <f>Gesamt!A3</f>
        <v xml:space="preserve">Katrin Orlando </v>
      </c>
      <c r="N3" s="41"/>
      <c r="O3" s="35"/>
      <c r="Q3" s="7"/>
    </row>
    <row r="4" spans="1:17" x14ac:dyDescent="0.25">
      <c r="A4" s="29">
        <v>46176</v>
      </c>
      <c r="B4" t="str">
        <f t="shared" si="0"/>
        <v>Mi</v>
      </c>
      <c r="D4" s="24">
        <v>0.33333333333333331</v>
      </c>
      <c r="E4" s="24">
        <v>0.64583333333333337</v>
      </c>
      <c r="F4" s="24">
        <v>2.0833333333333332E-2</v>
      </c>
      <c r="G4" s="27">
        <f t="shared" si="1"/>
        <v>7.0000000000000018</v>
      </c>
      <c r="H4" s="27">
        <f ca="1">IF(Q4&lt;&gt;"",Q4,IF(OR(C4="Feiertag",A4&lt;Gesamt!$B$11,A4&gt;Gesamt!$B$13,),0,INDIRECT("N"&amp;WEEKDAY(A4,2)+19)))</f>
        <v>3.5</v>
      </c>
      <c r="I4" s="27">
        <f t="shared" ca="1" si="2"/>
        <v>3.5000000000000018</v>
      </c>
      <c r="J4" s="7" t="s">
        <v>74</v>
      </c>
      <c r="K4" s="39"/>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c r="K5" s="39"/>
      <c r="L5" s="39"/>
      <c r="M5" s="1" t="s">
        <v>77</v>
      </c>
      <c r="N5" s="27">
        <f ca="1">SUM(I2:I32)</f>
        <v>22.250000000000007</v>
      </c>
      <c r="O5" s="35"/>
      <c r="Q5" s="7"/>
    </row>
    <row r="6" spans="1:17" x14ac:dyDescent="0.2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78</v>
      </c>
      <c r="N7" s="27">
        <f ca="1">Gesamt!B9+SUM(Gesamt!E2:E7)-SUM(Gesamt!J2:J7)</f>
        <v>48.000000000000021</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D9" s="24">
        <v>0.375</v>
      </c>
      <c r="E9" s="24">
        <v>0.71875</v>
      </c>
      <c r="F9" s="24">
        <v>2.0833333333333332E-2</v>
      </c>
      <c r="G9" s="27">
        <f t="shared" si="1"/>
        <v>7.75</v>
      </c>
      <c r="H9" s="27">
        <f ca="1">IF(Q9&lt;&gt;"",Q9,IF(OR(C9="Feiertag",A9&lt;Gesamt!$B$11,A9&gt;Gesamt!$B$13,),0,INDIRECT("N"&amp;WEEKDAY(A9,2)+19)))</f>
        <v>3.5</v>
      </c>
      <c r="I9" s="27">
        <f t="shared" ca="1" si="2"/>
        <v>4.25</v>
      </c>
      <c r="J9" s="7" t="s">
        <v>73</v>
      </c>
      <c r="K9" s="39"/>
      <c r="L9" s="39"/>
      <c r="M9" s="1" t="s">
        <v>25</v>
      </c>
      <c r="N9">
        <f>COUNTIF(C2:C32,"krank")</f>
        <v>0</v>
      </c>
      <c r="O9" s="35"/>
      <c r="Q9" s="7"/>
    </row>
    <row r="10" spans="1:17" x14ac:dyDescent="0.25">
      <c r="A10" s="29">
        <v>46182</v>
      </c>
      <c r="B10" t="str">
        <f t="shared" si="0"/>
        <v>Di</v>
      </c>
      <c r="D10" s="24">
        <v>0.33333333333333331</v>
      </c>
      <c r="E10" s="24">
        <v>0.61458333333333337</v>
      </c>
      <c r="F10" s="24">
        <v>2.0833333333333332E-2</v>
      </c>
      <c r="G10" s="27">
        <f t="shared" si="1"/>
        <v>6.2500000000000018</v>
      </c>
      <c r="H10" s="27">
        <f ca="1">IF(Q10&lt;&gt;"",Q10,IF(OR(C10="Feiertag",A10&lt;Gesamt!$B$11,A10&gt;Gesamt!$B$13,),0,INDIRECT("N"&amp;WEEKDAY(A10,2)+19)))</f>
        <v>3.5</v>
      </c>
      <c r="I10" s="27">
        <f t="shared" ca="1" si="2"/>
        <v>2.7500000000000018</v>
      </c>
      <c r="J10" s="7" t="s">
        <v>74</v>
      </c>
      <c r="K10" s="39"/>
      <c r="L10" s="39"/>
      <c r="M10" s="25"/>
      <c r="O10" s="35"/>
      <c r="Q10" s="7"/>
    </row>
    <row r="11" spans="1:17" x14ac:dyDescent="0.25">
      <c r="A11" s="29">
        <v>46183</v>
      </c>
      <c r="B11" t="str">
        <f t="shared" si="0"/>
        <v>Mi</v>
      </c>
      <c r="D11" s="24">
        <v>0.33333333333333331</v>
      </c>
      <c r="E11" s="24">
        <v>0.54166666666666663</v>
      </c>
      <c r="G11" s="27">
        <f t="shared" si="1"/>
        <v>5</v>
      </c>
      <c r="H11" s="27">
        <f ca="1">IF(Q11&lt;&gt;"",Q11,IF(OR(C11="Feiertag",A11&lt;Gesamt!$B$11,A11&gt;Gesamt!$B$13,),0,INDIRECT("N"&amp;WEEKDAY(A11,2)+19)))</f>
        <v>3.5</v>
      </c>
      <c r="I11" s="27">
        <f t="shared" ca="1" si="2"/>
        <v>1.5</v>
      </c>
      <c r="J11" s="7" t="s">
        <v>74</v>
      </c>
      <c r="K11" s="39"/>
      <c r="L11" s="39"/>
      <c r="M11" s="1" t="s">
        <v>57</v>
      </c>
      <c r="N11" s="28">
        <f>SUM(Gesamt!F2:F7)</f>
        <v>0</v>
      </c>
      <c r="O11" s="35"/>
      <c r="Q11" s="7"/>
    </row>
    <row r="12" spans="1:17" x14ac:dyDescent="0.25">
      <c r="A12" s="29">
        <v>46184</v>
      </c>
      <c r="B12" t="str">
        <f t="shared" si="0"/>
        <v>Do</v>
      </c>
      <c r="C12" s="2" t="s">
        <v>66</v>
      </c>
      <c r="G12" s="27">
        <f t="shared" si="1"/>
        <v>0</v>
      </c>
      <c r="H12" s="27">
        <f ca="1">IF(Q12&lt;&gt;"",Q12,IF(OR(C12="Feiertag",A12&lt;Gesamt!$B$11,A12&gt;Gesamt!$B$13,),0,INDIRECT("N"&amp;WEEKDAY(A12,2)+19)))</f>
        <v>3.5</v>
      </c>
      <c r="I12" s="27">
        <f t="shared" ca="1" si="2"/>
        <v>-3.5</v>
      </c>
      <c r="J12" s="7"/>
      <c r="K12" s="39"/>
      <c r="L12" s="39"/>
      <c r="M12" s="25"/>
      <c r="O12" s="35"/>
      <c r="Q12" s="7"/>
    </row>
    <row r="13" spans="1:17" x14ac:dyDescent="0.25">
      <c r="A13" s="29">
        <v>46185</v>
      </c>
      <c r="B13" t="str">
        <f t="shared" si="0"/>
        <v>Fr</v>
      </c>
      <c r="D13" s="24">
        <v>0.33333333333333331</v>
      </c>
      <c r="E13" s="24">
        <v>0.52083333333333337</v>
      </c>
      <c r="G13" s="27">
        <f t="shared" si="1"/>
        <v>4.5000000000000018</v>
      </c>
      <c r="H13" s="27">
        <f ca="1">IF(Q13&lt;&gt;"",Q13,IF(OR(C13="Feiertag",A13&lt;Gesamt!$B$11,A13&gt;Gesamt!$B$13,),0,INDIRECT("N"&amp;WEEKDAY(A13,2)+19)))</f>
        <v>0</v>
      </c>
      <c r="I13" s="27">
        <f t="shared" ca="1" si="2"/>
        <v>4.5000000000000018</v>
      </c>
      <c r="J13" s="7" t="s">
        <v>74</v>
      </c>
      <c r="K13" s="39"/>
      <c r="L13" s="39"/>
      <c r="M13" s="1" t="s">
        <v>26</v>
      </c>
      <c r="N13">
        <f>COUNTIF(C2:C32, "Urlaub")+COUNTIF(C2:C32,"Urlaub halber Tag")/2</f>
        <v>4</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12</v>
      </c>
      <c r="O15" s="35"/>
      <c r="Q15" s="7"/>
    </row>
    <row r="16" spans="1:17" x14ac:dyDescent="0.25">
      <c r="A16" s="29">
        <v>46188</v>
      </c>
      <c r="B16" t="str">
        <f t="shared" si="0"/>
        <v>Mo</v>
      </c>
      <c r="D16" s="24">
        <v>0.33333333333333331</v>
      </c>
      <c r="E16" s="24">
        <v>0.54166666666666663</v>
      </c>
      <c r="G16" s="27">
        <f t="shared" si="1"/>
        <v>5</v>
      </c>
      <c r="H16" s="27">
        <f ca="1">IF(Q16&lt;&gt;"",Q16,IF(OR(C16="Feiertag",A16&lt;Gesamt!$B$11,A16&gt;Gesamt!$B$13,),0,INDIRECT("N"&amp;WEEKDAY(A16,2)+19)))</f>
        <v>3.5</v>
      </c>
      <c r="I16" s="27">
        <f t="shared" ca="1" si="2"/>
        <v>1.5</v>
      </c>
      <c r="J16" s="7" t="s">
        <v>73</v>
      </c>
      <c r="K16" s="39"/>
      <c r="L16" s="39"/>
      <c r="O16" s="35"/>
      <c r="Q16" s="7"/>
    </row>
    <row r="17" spans="1:17" x14ac:dyDescent="0.25">
      <c r="A17" s="29">
        <v>46189</v>
      </c>
      <c r="B17" t="str">
        <f t="shared" si="0"/>
        <v>Di</v>
      </c>
      <c r="D17" s="24">
        <v>0.33333333333333331</v>
      </c>
      <c r="E17" s="24">
        <v>0.40625</v>
      </c>
      <c r="G17" s="27">
        <f t="shared" si="1"/>
        <v>1.7500000000000004</v>
      </c>
      <c r="H17" s="27">
        <f ca="1">IF(Q17&lt;&gt;"",Q17,IF(OR(C17="Feiertag",A17&lt;Gesamt!$B$11,A17&gt;Gesamt!$B$13,),0,INDIRECT("N"&amp;WEEKDAY(A17,2)+19)))</f>
        <v>3.5</v>
      </c>
      <c r="I17" s="27">
        <f t="shared" ca="1" si="2"/>
        <v>-1.7499999999999996</v>
      </c>
      <c r="J17" s="7" t="s">
        <v>74</v>
      </c>
      <c r="K17" s="39"/>
      <c r="L17" s="39"/>
      <c r="M17" s="1" t="s">
        <v>50</v>
      </c>
      <c r="N17" s="27">
        <f ca="1">SUM(G2:G32)</f>
        <v>81.75</v>
      </c>
      <c r="O17" s="35"/>
      <c r="Q17" s="7"/>
    </row>
    <row r="18" spans="1:17" x14ac:dyDescent="0.25">
      <c r="A18" s="29">
        <v>46190</v>
      </c>
      <c r="B18" t="str">
        <f t="shared" si="0"/>
        <v>Mi</v>
      </c>
      <c r="D18" s="24">
        <v>0.33333333333333331</v>
      </c>
      <c r="E18" s="24">
        <v>0.58333333333333337</v>
      </c>
      <c r="G18" s="27">
        <f t="shared" si="1"/>
        <v>6.0000000000000018</v>
      </c>
      <c r="H18" s="27">
        <f ca="1">IF(Q18&lt;&gt;"",Q18,IF(OR(C18="Feiertag",A18&lt;Gesamt!$B$11,A18&gt;Gesamt!$B$13,),0,INDIRECT("N"&amp;WEEKDAY(A18,2)+19)))</f>
        <v>3.5</v>
      </c>
      <c r="I18" s="27">
        <f t="shared" ca="1" si="2"/>
        <v>2.5000000000000018</v>
      </c>
      <c r="J18" s="7" t="s">
        <v>74</v>
      </c>
      <c r="K18" s="39"/>
      <c r="L18" s="39"/>
      <c r="O18" s="35"/>
      <c r="Q18" s="7"/>
    </row>
    <row r="19" spans="1:17" x14ac:dyDescent="0.25">
      <c r="A19" s="29">
        <v>46191</v>
      </c>
      <c r="B19" t="str">
        <f t="shared" si="0"/>
        <v>Do</v>
      </c>
      <c r="D19" s="24">
        <v>0.33333333333333331</v>
      </c>
      <c r="E19" s="24">
        <v>0.46875</v>
      </c>
      <c r="G19" s="27">
        <f t="shared" si="1"/>
        <v>3.2500000000000004</v>
      </c>
      <c r="H19" s="27">
        <f ca="1">IF(Q19&lt;&gt;"",Q19,IF(OR(C19="Feiertag",A19&lt;Gesamt!$B$11,A19&gt;Gesamt!$B$13,),0,INDIRECT("N"&amp;WEEKDAY(A19,2)+19)))</f>
        <v>3.5</v>
      </c>
      <c r="I19" s="27">
        <f t="shared" ca="1" si="2"/>
        <v>-0.24999999999999956</v>
      </c>
      <c r="J19" s="7" t="s">
        <v>74</v>
      </c>
      <c r="K19" s="39"/>
      <c r="L19" s="39"/>
      <c r="M19" s="13" t="s">
        <v>6</v>
      </c>
      <c r="O19" s="35"/>
      <c r="Q19" s="7"/>
    </row>
    <row r="20" spans="1:17" x14ac:dyDescent="0.25">
      <c r="A20" s="29">
        <v>46192</v>
      </c>
      <c r="B20" t="str">
        <f t="shared" si="0"/>
        <v>Fr</v>
      </c>
      <c r="D20" s="24">
        <v>0.45833333333333331</v>
      </c>
      <c r="E20" s="24">
        <v>0.55208333333333337</v>
      </c>
      <c r="G20" s="27">
        <f t="shared" si="1"/>
        <v>2.2500000000000013</v>
      </c>
      <c r="H20" s="27">
        <f ca="1">IF(Q20&lt;&gt;"",Q20,IF(OR(C20="Feiertag",A20&lt;Gesamt!$B$11,A20&gt;Gesamt!$B$13,),0,INDIRECT("N"&amp;WEEKDAY(A20,2)+19)))</f>
        <v>0</v>
      </c>
      <c r="I20" s="27">
        <f t="shared" ca="1" si="2"/>
        <v>2.2500000000000013</v>
      </c>
      <c r="J20" s="7" t="s">
        <v>74</v>
      </c>
      <c r="K20" s="39"/>
      <c r="L20" s="39"/>
      <c r="M20" s="6" t="s">
        <v>43</v>
      </c>
      <c r="N20" s="7">
        <f>Gesamt!C30</f>
        <v>3.5</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46195</v>
      </c>
      <c r="B23" t="str">
        <f t="shared" si="0"/>
        <v>Mo</v>
      </c>
      <c r="C23" s="2" t="s">
        <v>22</v>
      </c>
      <c r="G23" s="27">
        <f t="shared" ca="1" si="1"/>
        <v>3.5</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5">
      <c r="A24" s="29">
        <v>46196</v>
      </c>
      <c r="B24" t="str">
        <f t="shared" si="0"/>
        <v>Di</v>
      </c>
      <c r="C24" s="2" t="s">
        <v>22</v>
      </c>
      <c r="G24" s="27">
        <f t="shared" ca="1" si="1"/>
        <v>3.5</v>
      </c>
      <c r="H24" s="27">
        <f ca="1">IF(Q24&lt;&gt;"",Q24,IF(OR(C24="Feiertag",A24&lt;Gesamt!$B$11,A24&gt;Gesamt!$B$13,),0,INDIRECT("N"&amp;WEEKDAY(A24,2)+19)))</f>
        <v>3.5</v>
      </c>
      <c r="I24" s="27">
        <f t="shared" si="2"/>
        <v>0</v>
      </c>
      <c r="J24" s="7"/>
      <c r="K24" s="39"/>
      <c r="L24" s="39"/>
      <c r="M24" s="6" t="s">
        <v>47</v>
      </c>
      <c r="N24" s="7">
        <f>Gesamt!C34</f>
        <v>0</v>
      </c>
      <c r="O24" s="35"/>
      <c r="Q24" s="7"/>
    </row>
    <row r="25" spans="1:17" x14ac:dyDescent="0.25">
      <c r="A25" s="29">
        <v>46197</v>
      </c>
      <c r="B25" t="str">
        <f t="shared" si="0"/>
        <v>Mi</v>
      </c>
      <c r="C25" s="2" t="s">
        <v>22</v>
      </c>
      <c r="G25" s="27">
        <f t="shared" ca="1" si="1"/>
        <v>3.5</v>
      </c>
      <c r="H25" s="27">
        <f ca="1">IF(Q25&lt;&gt;"",Q25,IF(OR(C25="Feiertag",A25&lt;Gesamt!$B$11,A25&gt;Gesamt!$B$13,),0,INDIRECT("N"&amp;WEEKDAY(A25,2)+19)))</f>
        <v>3.5</v>
      </c>
      <c r="I25" s="27">
        <f t="shared" si="2"/>
        <v>0</v>
      </c>
      <c r="J25" s="7"/>
      <c r="K25" s="39"/>
      <c r="L25" s="39"/>
      <c r="M25" s="6" t="s">
        <v>48</v>
      </c>
      <c r="N25" s="7">
        <f>Gesamt!C35</f>
        <v>0</v>
      </c>
      <c r="O25" s="35"/>
      <c r="Q25" s="7"/>
    </row>
    <row r="26" spans="1:17" x14ac:dyDescent="0.25">
      <c r="A26" s="29">
        <v>46198</v>
      </c>
      <c r="B26" t="str">
        <f t="shared" si="0"/>
        <v>Do</v>
      </c>
      <c r="C26" s="2" t="s">
        <v>22</v>
      </c>
      <c r="G26" s="27">
        <f t="shared" ca="1" si="1"/>
        <v>3.5</v>
      </c>
      <c r="H26" s="27">
        <f ca="1">IF(Q26&lt;&gt;"",Q26,IF(OR(C26="Feiertag",A26&lt;Gesamt!$B$11,A26&gt;Gesamt!$B$13,),0,INDIRECT("N"&amp;WEEKDAY(A26,2)+19)))</f>
        <v>3.5</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D30" s="24">
        <v>0.33333333333333331</v>
      </c>
      <c r="E30" s="24">
        <v>0.64583333333333337</v>
      </c>
      <c r="F30" s="24">
        <v>2.0833333333333332E-2</v>
      </c>
      <c r="G30" s="27">
        <f t="shared" si="1"/>
        <v>7.0000000000000018</v>
      </c>
      <c r="H30" s="27">
        <f ca="1">IF(Q30&lt;&gt;"",Q30,IF(OR(C30="Feiertag",A30&lt;Gesamt!$B$11,A30&gt;Gesamt!$B$13,),0,INDIRECT("N"&amp;WEEKDAY(A30,2)+19)))</f>
        <v>3.5</v>
      </c>
      <c r="I30" s="27">
        <f t="shared" ca="1" si="2"/>
        <v>3.5000000000000018</v>
      </c>
      <c r="J30" s="7" t="s">
        <v>73</v>
      </c>
      <c r="K30" s="39"/>
      <c r="L30" s="39"/>
      <c r="O30" s="35"/>
      <c r="Q30" s="7"/>
    </row>
    <row r="31" spans="1:17" x14ac:dyDescent="0.25">
      <c r="A31" s="29">
        <v>46203</v>
      </c>
      <c r="B31" t="str">
        <f t="shared" si="0"/>
        <v>Di</v>
      </c>
      <c r="D31" s="24">
        <v>0.33333333333333331</v>
      </c>
      <c r="E31" s="24">
        <v>0.5625</v>
      </c>
      <c r="G31" s="27">
        <f t="shared" si="1"/>
        <v>5.5</v>
      </c>
      <c r="H31" s="27">
        <f ca="1">IF(Q31&lt;&gt;"",Q31,IF(OR(C31="Feiertag",A31&lt;Gesamt!$B$11,A31&gt;Gesamt!$B$13,),0,INDIRECT("N"&amp;WEEKDAY(A31,2)+19)))</f>
        <v>3.5</v>
      </c>
      <c r="I31" s="27">
        <f t="shared" ca="1" si="2"/>
        <v>2</v>
      </c>
      <c r="J31" s="7" t="s">
        <v>74</v>
      </c>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J32" sqref="J32"/>
    </sheetView>
  </sheetViews>
  <sheetFormatPr baseColWidth="10" defaultColWidth="11.42578125" defaultRowHeight="15" x14ac:dyDescent="0.25"/>
  <cols>
    <col min="1" max="1" width="6.71093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79</v>
      </c>
      <c r="J1" s="31" t="s">
        <v>36</v>
      </c>
      <c r="K1" s="19" t="s">
        <v>67</v>
      </c>
      <c r="L1" s="19" t="s">
        <v>75</v>
      </c>
      <c r="M1" s="37" t="str">
        <f>TEXT(A2,"MMMM")&amp;" "&amp;YEAR(A2)</f>
        <v>Juli 2026</v>
      </c>
      <c r="O1" s="34"/>
      <c r="Q1" s="33" t="s">
        <v>56</v>
      </c>
    </row>
    <row r="2" spans="1:17" x14ac:dyDescent="0.25">
      <c r="A2" s="29">
        <v>46204</v>
      </c>
      <c r="B2" t="str">
        <f>TEXT(A2,"TTT")</f>
        <v>Mi</v>
      </c>
      <c r="D2" s="24">
        <v>0.33333333333333331</v>
      </c>
      <c r="E2" s="24">
        <v>0.57291666666666663</v>
      </c>
      <c r="G2" s="27">
        <f>IF(OR(C2="krank",C2="Urlaub",C2="Sonderurlaub"), H2,IF(D2&lt;=E2,(E2-D2-F2)*24,(1-D2+E2-F2)*24)+IF(C2= "Urlaub halber Tag",H2/2,0)+IF(AND(C2="Urlaub halber Tag", J2="halber Arbeitstag"),H2/2,0))</f>
        <v>5.75</v>
      </c>
      <c r="H2" s="27">
        <f ca="1">IF(Q2&lt;&gt;"",Q2,IF(OR(C2="Feiertag",A2&lt;Gesamt!$B$11,A2&gt;Gesamt!$B$13,),0,INDIRECT("N"&amp;WEEKDAY(A2,2)+19)))</f>
        <v>3.5</v>
      </c>
      <c r="I2" s="27">
        <f ca="1">IF(OR(C2="Überstundenabbau",C2="Urlaub halber Tag",E2&lt;&gt;""),G2-H2,0)</f>
        <v>2.25</v>
      </c>
      <c r="J2" s="7" t="s">
        <v>74</v>
      </c>
      <c r="K2" s="39"/>
      <c r="L2" s="39"/>
      <c r="M2" s="25"/>
      <c r="O2" s="35"/>
      <c r="Q2" s="7"/>
    </row>
    <row r="3" spans="1:17" x14ac:dyDescent="0.25">
      <c r="A3" s="29">
        <v>46205</v>
      </c>
      <c r="B3" t="str">
        <f t="shared" ref="B3:B32" si="0">TEXT(A3,"TTT")</f>
        <v>Do</v>
      </c>
      <c r="D3" s="24">
        <v>0.33333333333333331</v>
      </c>
      <c r="E3" s="24">
        <v>0.5</v>
      </c>
      <c r="G3" s="27">
        <f t="shared" ref="G3:G32" si="1">IF(OR(C3="krank",C3="Urlaub",C3="Sonderurlaub"), H3,IF(D3&lt;=E3,(E3-D3-F3)*24,(1-D3+E3-F3)*24)+IF(C3= "Urlaub halber Tag",H3/2,0)+IF(AND(C3="Urlaub halber Tag", J3="halber Arbeitstag"),H3/2,0))</f>
        <v>4</v>
      </c>
      <c r="H3" s="27">
        <f ca="1">IF(Q3&lt;&gt;"",Q3,IF(OR(C3="Feiertag",A3&lt;Gesamt!$B$11,A3&gt;Gesamt!$B$13,),0,INDIRECT("N"&amp;WEEKDAY(A3,2)+19)))</f>
        <v>3.5</v>
      </c>
      <c r="I3" s="27">
        <f t="shared" ref="I3:I32" ca="1" si="2">IF(OR(C3="Überstundenabbau",C3="Urlaub halber Tag",E3&lt;&gt;""),G3-H3,0)</f>
        <v>0.5</v>
      </c>
      <c r="J3" s="7" t="s">
        <v>74</v>
      </c>
      <c r="K3" s="39"/>
      <c r="L3" s="39"/>
      <c r="M3" s="41" t="str">
        <f>Gesamt!A3</f>
        <v xml:space="preserve">Katrin Orlando </v>
      </c>
      <c r="N3" s="41"/>
      <c r="O3" s="35"/>
      <c r="Q3" s="7"/>
    </row>
    <row r="4" spans="1:17" x14ac:dyDescent="0.25">
      <c r="A4" s="29">
        <v>46206</v>
      </c>
      <c r="B4" t="str">
        <f t="shared" si="0"/>
        <v>Fr</v>
      </c>
      <c r="D4" s="24">
        <v>0.58333333333333337</v>
      </c>
      <c r="E4" s="24">
        <v>0.59375</v>
      </c>
      <c r="G4" s="27">
        <f t="shared" si="1"/>
        <v>0.24999999999999911</v>
      </c>
      <c r="H4" s="27">
        <f ca="1">IF(Q4&lt;&gt;"",Q4,IF(OR(C4="Feiertag",A4&lt;Gesamt!$B$11,A4&gt;Gesamt!$B$13,),0,INDIRECT("N"&amp;WEEKDAY(A4,2)+19)))</f>
        <v>0</v>
      </c>
      <c r="I4" s="27">
        <f t="shared" ca="1" si="2"/>
        <v>0.24999999999999911</v>
      </c>
      <c r="J4" s="7" t="s">
        <v>74</v>
      </c>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77</v>
      </c>
      <c r="N5" s="27">
        <f ca="1">SUM(I2:I32)</f>
        <v>20.500000000000007</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D7" s="24">
        <v>0.33333333333333331</v>
      </c>
      <c r="E7" s="24">
        <v>0.54166666666666663</v>
      </c>
      <c r="G7" s="27">
        <f t="shared" si="1"/>
        <v>5</v>
      </c>
      <c r="H7" s="27">
        <f ca="1">IF(Q7&lt;&gt;"",Q7,IF(OR(C7="Feiertag",A7&lt;Gesamt!$B$11,A7&gt;Gesamt!$B$13,),0,INDIRECT("N"&amp;WEEKDAY(A7,2)+19)))</f>
        <v>3.5</v>
      </c>
      <c r="I7" s="27">
        <f t="shared" ca="1" si="2"/>
        <v>1.5</v>
      </c>
      <c r="J7" s="7" t="s">
        <v>74</v>
      </c>
      <c r="K7" s="39"/>
      <c r="L7" s="39"/>
      <c r="M7" s="1" t="s">
        <v>78</v>
      </c>
      <c r="N7" s="27">
        <f ca="1">Gesamt!B9+SUM(Gesamt!E2:E8)-SUM(Gesamt!J2:J8)</f>
        <v>68.500000000000028</v>
      </c>
      <c r="O7" s="35"/>
      <c r="Q7" s="7"/>
    </row>
    <row r="8" spans="1:17" x14ac:dyDescent="0.25">
      <c r="A8" s="29">
        <v>46210</v>
      </c>
      <c r="B8" t="str">
        <f t="shared" si="0"/>
        <v>Di</v>
      </c>
      <c r="D8" s="24">
        <v>0.33333333333333331</v>
      </c>
      <c r="E8" s="24">
        <v>0.61458333333333337</v>
      </c>
      <c r="G8" s="27">
        <f t="shared" si="1"/>
        <v>6.7500000000000018</v>
      </c>
      <c r="H8" s="27">
        <f ca="1">IF(Q8&lt;&gt;"",Q8,IF(OR(C8="Feiertag",A8&lt;Gesamt!$B$11,A8&gt;Gesamt!$B$13,),0,INDIRECT("N"&amp;WEEKDAY(A8,2)+19)))</f>
        <v>3.5</v>
      </c>
      <c r="I8" s="27">
        <f t="shared" ca="1" si="2"/>
        <v>3.2500000000000018</v>
      </c>
      <c r="J8" s="7" t="s">
        <v>73</v>
      </c>
      <c r="K8" s="39"/>
      <c r="L8" s="39"/>
      <c r="M8" s="25"/>
      <c r="O8" s="35"/>
      <c r="Q8" s="7"/>
    </row>
    <row r="9" spans="1:17" x14ac:dyDescent="0.25">
      <c r="A9" s="29">
        <v>46211</v>
      </c>
      <c r="B9" t="str">
        <f t="shared" si="0"/>
        <v>Mi</v>
      </c>
      <c r="D9" s="24">
        <v>0.3125</v>
      </c>
      <c r="E9" s="24">
        <v>0.33333333333333331</v>
      </c>
      <c r="G9" s="27">
        <f t="shared" si="1"/>
        <v>0.49999999999999956</v>
      </c>
      <c r="H9" s="27">
        <f ca="1">IF(Q9&lt;&gt;"",Q9,IF(OR(C9="Feiertag",A9&lt;Gesamt!$B$11,A9&gt;Gesamt!$B$13,),0,INDIRECT("N"&amp;WEEKDAY(A9,2)+19)))</f>
        <v>3.5</v>
      </c>
      <c r="I9" s="27">
        <f t="shared" ca="1" si="2"/>
        <v>-3.0000000000000004</v>
      </c>
      <c r="J9" s="7" t="s">
        <v>74</v>
      </c>
      <c r="K9" s="39"/>
      <c r="L9" s="39"/>
      <c r="M9" s="1" t="s">
        <v>25</v>
      </c>
      <c r="N9">
        <f>COUNTIF(C2:C32,"krank")</f>
        <v>0</v>
      </c>
      <c r="O9" s="35"/>
      <c r="Q9" s="7"/>
    </row>
    <row r="10" spans="1:17" x14ac:dyDescent="0.25">
      <c r="A10" s="29">
        <v>46212</v>
      </c>
      <c r="B10" t="str">
        <f t="shared" si="0"/>
        <v>Do</v>
      </c>
      <c r="D10" s="24">
        <v>0.33333333333333331</v>
      </c>
      <c r="E10" s="24">
        <v>0.58333333333333337</v>
      </c>
      <c r="G10" s="27">
        <f t="shared" si="1"/>
        <v>6.0000000000000018</v>
      </c>
      <c r="H10" s="27">
        <f ca="1">IF(Q10&lt;&gt;"",Q10,IF(OR(C10="Feiertag",A10&lt;Gesamt!$B$11,A10&gt;Gesamt!$B$13,),0,INDIRECT("N"&amp;WEEKDAY(A10,2)+19)))</f>
        <v>3.5</v>
      </c>
      <c r="I10" s="27">
        <f t="shared" ca="1" si="2"/>
        <v>2.5000000000000018</v>
      </c>
      <c r="J10" s="7" t="s">
        <v>74</v>
      </c>
      <c r="K10" s="39"/>
      <c r="L10" s="39"/>
      <c r="M10" s="25"/>
      <c r="O10" s="35"/>
      <c r="Q10" s="7"/>
    </row>
    <row r="11" spans="1:17" x14ac:dyDescent="0.2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D14" s="24">
        <v>0.33333333333333331</v>
      </c>
      <c r="E14" s="24">
        <v>0.58333333333333337</v>
      </c>
      <c r="G14" s="27">
        <f t="shared" si="1"/>
        <v>6.0000000000000018</v>
      </c>
      <c r="H14" s="27">
        <f ca="1">IF(Q14&lt;&gt;"",Q14,IF(OR(C14="Feiertag",A14&lt;Gesamt!$B$11,A14&gt;Gesamt!$B$13,),0,INDIRECT("N"&amp;WEEKDAY(A14,2)+19)))</f>
        <v>3.5</v>
      </c>
      <c r="I14" s="27">
        <f t="shared" ca="1" si="2"/>
        <v>2.5000000000000018</v>
      </c>
      <c r="J14" s="7" t="s">
        <v>74</v>
      </c>
      <c r="K14" s="39"/>
      <c r="L14" s="39"/>
      <c r="M14" s="25"/>
      <c r="O14" s="35"/>
      <c r="Q14" s="7"/>
    </row>
    <row r="15" spans="1:17" x14ac:dyDescent="0.25">
      <c r="A15" s="29">
        <v>46217</v>
      </c>
      <c r="B15" t="str">
        <f t="shared" si="0"/>
        <v>Di</v>
      </c>
      <c r="D15" s="24">
        <v>0.33333333333333331</v>
      </c>
      <c r="E15" s="24">
        <v>0.66666666666666663</v>
      </c>
      <c r="F15" s="24">
        <v>2.0833333333333332E-2</v>
      </c>
      <c r="G15" s="27">
        <f t="shared" si="1"/>
        <v>7.5</v>
      </c>
      <c r="H15" s="27">
        <f ca="1">IF(Q15&lt;&gt;"",Q15,IF(OR(C15="Feiertag",A15&lt;Gesamt!$B$11,A15&gt;Gesamt!$B$13,),0,INDIRECT("N"&amp;WEEKDAY(A15,2)+19)))</f>
        <v>3.5</v>
      </c>
      <c r="I15" s="27">
        <f t="shared" ca="1" si="2"/>
        <v>4</v>
      </c>
      <c r="J15" s="7" t="s">
        <v>74</v>
      </c>
      <c r="K15" s="39"/>
      <c r="L15" s="39"/>
      <c r="M15" s="1" t="s">
        <v>58</v>
      </c>
      <c r="N15">
        <f>Gesamt!B5+Gesamt!B7-SUM(Gesamt!G2:G8)</f>
        <v>12</v>
      </c>
      <c r="O15" s="35"/>
      <c r="Q15" s="7"/>
    </row>
    <row r="16" spans="1:17" x14ac:dyDescent="0.25">
      <c r="A16" s="29">
        <v>46218</v>
      </c>
      <c r="B16" t="str">
        <f t="shared" si="0"/>
        <v>Mi</v>
      </c>
      <c r="D16" s="24">
        <v>0.33333333333333331</v>
      </c>
      <c r="E16" s="24">
        <v>0.57291666666666663</v>
      </c>
      <c r="G16" s="27">
        <f t="shared" si="1"/>
        <v>5.75</v>
      </c>
      <c r="H16" s="27">
        <f ca="1">IF(Q16&lt;&gt;"",Q16,IF(OR(C16="Feiertag",A16&lt;Gesamt!$B$11,A16&gt;Gesamt!$B$13,),0,INDIRECT("N"&amp;WEEKDAY(A16,2)+19)))</f>
        <v>3.5</v>
      </c>
      <c r="I16" s="27">
        <f t="shared" ca="1" si="2"/>
        <v>2.25</v>
      </c>
      <c r="J16" s="7" t="s">
        <v>73</v>
      </c>
      <c r="K16" s="39"/>
      <c r="L16" s="39"/>
      <c r="O16" s="35"/>
      <c r="Q16" s="7"/>
    </row>
    <row r="17" spans="1:17" x14ac:dyDescent="0.25">
      <c r="A17" s="29">
        <v>46219</v>
      </c>
      <c r="B17" t="str">
        <f t="shared" si="0"/>
        <v>Do</v>
      </c>
      <c r="D17" s="24">
        <v>0.33333333333333331</v>
      </c>
      <c r="E17" s="24">
        <v>0.46875</v>
      </c>
      <c r="G17" s="27">
        <f t="shared" si="1"/>
        <v>3.2500000000000004</v>
      </c>
      <c r="H17" s="27">
        <f ca="1">IF(Q17&lt;&gt;"",Q17,IF(OR(C17="Feiertag",A17&lt;Gesamt!$B$11,A17&gt;Gesamt!$B$13,),0,INDIRECT("N"&amp;WEEKDAY(A17,2)+19)))</f>
        <v>3.5</v>
      </c>
      <c r="I17" s="27">
        <f t="shared" ca="1" si="2"/>
        <v>-0.24999999999999956</v>
      </c>
      <c r="J17" s="7" t="s">
        <v>74</v>
      </c>
      <c r="K17" s="39"/>
      <c r="L17" s="39"/>
      <c r="M17" s="1" t="s">
        <v>50</v>
      </c>
      <c r="N17" s="27">
        <f>SUM(G2:G32)</f>
        <v>83.5</v>
      </c>
      <c r="O17" s="35"/>
      <c r="Q17" s="7"/>
    </row>
    <row r="18" spans="1:17" x14ac:dyDescent="0.2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46223</v>
      </c>
      <c r="B21" t="str">
        <f t="shared" si="0"/>
        <v>Mo</v>
      </c>
      <c r="D21" s="24">
        <v>0.33333333333333331</v>
      </c>
      <c r="E21" s="24">
        <v>0.54166666666666663</v>
      </c>
      <c r="G21" s="27">
        <f t="shared" si="1"/>
        <v>5</v>
      </c>
      <c r="H21" s="27">
        <f ca="1">IF(Q21&lt;&gt;"",Q21,IF(OR(C21="Feiertag",A21&lt;Gesamt!$B$11,A21&gt;Gesamt!$B$13,),0,INDIRECT("N"&amp;WEEKDAY(A21,2)+19)))</f>
        <v>3.5</v>
      </c>
      <c r="I21" s="27">
        <f t="shared" ca="1" si="2"/>
        <v>1.5</v>
      </c>
      <c r="J21" s="7" t="s">
        <v>73</v>
      </c>
      <c r="K21" s="39"/>
      <c r="L21" s="39"/>
      <c r="M21" s="6" t="s">
        <v>44</v>
      </c>
      <c r="N21" s="7">
        <f>Gesamt!C31</f>
        <v>3.5</v>
      </c>
      <c r="O21" s="35"/>
      <c r="Q21" s="7"/>
    </row>
    <row r="22" spans="1:17" x14ac:dyDescent="0.25">
      <c r="A22" s="29">
        <v>46224</v>
      </c>
      <c r="B22" t="str">
        <f t="shared" si="0"/>
        <v>Di</v>
      </c>
      <c r="D22" s="24">
        <v>0.33333333333333331</v>
      </c>
      <c r="E22" s="24">
        <v>0.5625</v>
      </c>
      <c r="G22" s="27">
        <f t="shared" si="1"/>
        <v>5.5</v>
      </c>
      <c r="H22" s="27">
        <f ca="1">IF(Q22&lt;&gt;"",Q22,IF(OR(C22="Feiertag",A22&lt;Gesamt!$B$11,A22&gt;Gesamt!$B$13,),0,INDIRECT("N"&amp;WEEKDAY(A22,2)+19)))</f>
        <v>3.5</v>
      </c>
      <c r="I22" s="27">
        <f t="shared" ca="1" si="2"/>
        <v>2</v>
      </c>
      <c r="J22" s="7" t="s">
        <v>74</v>
      </c>
      <c r="K22" s="39"/>
      <c r="L22" s="39"/>
      <c r="M22" s="6" t="s">
        <v>45</v>
      </c>
      <c r="N22" s="7">
        <f>Gesamt!C32</f>
        <v>3.5</v>
      </c>
      <c r="O22" s="35"/>
      <c r="Q22" s="7"/>
    </row>
    <row r="23" spans="1:17" x14ac:dyDescent="0.25">
      <c r="A23" s="29">
        <v>46225</v>
      </c>
      <c r="B23" t="str">
        <f t="shared" si="0"/>
        <v>Mi</v>
      </c>
      <c r="D23" s="24">
        <v>0.33333333333333331</v>
      </c>
      <c r="E23" s="24">
        <v>0.45833333333333331</v>
      </c>
      <c r="G23" s="27">
        <f t="shared" si="1"/>
        <v>3</v>
      </c>
      <c r="H23" s="27">
        <f ca="1">IF(Q23&lt;&gt;"",Q23,IF(OR(C23="Feiertag",A23&lt;Gesamt!$B$11,A23&gt;Gesamt!$B$13,),0,INDIRECT("N"&amp;WEEKDAY(A23,2)+19)))</f>
        <v>3.5</v>
      </c>
      <c r="I23" s="27">
        <f t="shared" ca="1" si="2"/>
        <v>-0.5</v>
      </c>
      <c r="J23" s="7" t="s">
        <v>74</v>
      </c>
      <c r="K23" s="39"/>
      <c r="L23" s="39"/>
      <c r="M23" s="6" t="s">
        <v>46</v>
      </c>
      <c r="N23" s="7">
        <f>Gesamt!C33</f>
        <v>3.5</v>
      </c>
      <c r="O23" s="35"/>
      <c r="Q23" s="7"/>
    </row>
    <row r="24" spans="1:17" x14ac:dyDescent="0.25">
      <c r="A24" s="29">
        <v>46226</v>
      </c>
      <c r="B24" t="str">
        <f t="shared" si="0"/>
        <v>Do</v>
      </c>
      <c r="D24" s="24">
        <v>0.33333333333333331</v>
      </c>
      <c r="E24" s="24">
        <v>0.36458333333333331</v>
      </c>
      <c r="G24" s="27">
        <f t="shared" si="1"/>
        <v>0.75</v>
      </c>
      <c r="H24" s="27">
        <f ca="1">IF(Q24&lt;&gt;"",Q24,IF(OR(C24="Feiertag",A24&lt;Gesamt!$B$11,A24&gt;Gesamt!$B$13,),0,INDIRECT("N"&amp;WEEKDAY(A24,2)+19)))</f>
        <v>3.5</v>
      </c>
      <c r="I24" s="27">
        <f t="shared" ca="1" si="2"/>
        <v>-2.75</v>
      </c>
      <c r="J24" s="7" t="s">
        <v>74</v>
      </c>
      <c r="K24" s="39"/>
      <c r="L24" s="39"/>
      <c r="M24" s="6" t="s">
        <v>47</v>
      </c>
      <c r="N24" s="7">
        <f>Gesamt!C34</f>
        <v>0</v>
      </c>
      <c r="O24" s="35"/>
      <c r="Q24" s="7"/>
    </row>
    <row r="25" spans="1:17" x14ac:dyDescent="0.2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46230</v>
      </c>
      <c r="B28" t="str">
        <f t="shared" si="0"/>
        <v>Mo</v>
      </c>
      <c r="D28" s="24">
        <v>0.33333333333333331</v>
      </c>
      <c r="E28" s="24">
        <v>0.58333333333333337</v>
      </c>
      <c r="G28" s="27">
        <f t="shared" si="1"/>
        <v>6.0000000000000018</v>
      </c>
      <c r="H28" s="27">
        <f ca="1">IF(Q28&lt;&gt;"",Q28,IF(OR(C28="Feiertag",A28&lt;Gesamt!$B$11,A28&gt;Gesamt!$B$13,),0,INDIRECT("N"&amp;WEEKDAY(A28,2)+19)))</f>
        <v>3.5</v>
      </c>
      <c r="I28" s="27">
        <f t="shared" ca="1" si="2"/>
        <v>2.5000000000000018</v>
      </c>
      <c r="J28" s="7" t="s">
        <v>73</v>
      </c>
      <c r="K28" s="39"/>
      <c r="L28" s="39"/>
      <c r="O28" s="35"/>
      <c r="Q28" s="7"/>
    </row>
    <row r="29" spans="1:17" x14ac:dyDescent="0.25">
      <c r="A29" s="29">
        <v>46231</v>
      </c>
      <c r="B29" t="str">
        <f t="shared" si="0"/>
        <v>Di</v>
      </c>
      <c r="D29" s="24">
        <v>0.33333333333333331</v>
      </c>
      <c r="E29" s="24">
        <v>0.48958333333333331</v>
      </c>
      <c r="G29" s="27">
        <f t="shared" si="1"/>
        <v>3.75</v>
      </c>
      <c r="H29" s="27">
        <f ca="1">IF(Q29&lt;&gt;"",Q29,IF(OR(C29="Feiertag",A29&lt;Gesamt!$B$11,A29&gt;Gesamt!$B$13,),0,INDIRECT("N"&amp;WEEKDAY(A29,2)+19)))</f>
        <v>3.5</v>
      </c>
      <c r="I29" s="27">
        <f t="shared" ca="1" si="2"/>
        <v>0.25</v>
      </c>
      <c r="J29" s="7" t="s">
        <v>74</v>
      </c>
      <c r="K29" s="39"/>
      <c r="L29" s="39"/>
      <c r="O29" s="35"/>
      <c r="Q29" s="7"/>
    </row>
    <row r="30" spans="1:17" x14ac:dyDescent="0.25">
      <c r="A30" s="29">
        <v>46232</v>
      </c>
      <c r="B30" t="str">
        <f t="shared" si="0"/>
        <v>Mi</v>
      </c>
      <c r="D30" s="24">
        <v>0.33333333333333331</v>
      </c>
      <c r="E30" s="24">
        <v>0.35416666666666669</v>
      </c>
      <c r="G30" s="27">
        <f t="shared" si="1"/>
        <v>0.50000000000000089</v>
      </c>
      <c r="H30" s="27">
        <f ca="1">IF(Q30&lt;&gt;"",Q30,IF(OR(C30="Feiertag",A30&lt;Gesamt!$B$11,A30&gt;Gesamt!$B$13,),0,INDIRECT("N"&amp;WEEKDAY(A30,2)+19)))</f>
        <v>3.5</v>
      </c>
      <c r="I30" s="27">
        <f t="shared" ca="1" si="2"/>
        <v>-2.9999999999999991</v>
      </c>
      <c r="J30" s="7" t="s">
        <v>74</v>
      </c>
      <c r="K30" s="39"/>
      <c r="L30" s="39"/>
      <c r="O30" s="35"/>
      <c r="Q30" s="7"/>
    </row>
    <row r="31" spans="1:17" x14ac:dyDescent="0.25">
      <c r="A31" s="29">
        <v>46233</v>
      </c>
      <c r="B31" t="str">
        <f t="shared" si="0"/>
        <v>Do</v>
      </c>
      <c r="D31" s="24">
        <v>0.33333333333333331</v>
      </c>
      <c r="E31" s="24">
        <v>0.65625</v>
      </c>
      <c r="F31" s="24">
        <v>2.0833333333333332E-2</v>
      </c>
      <c r="G31" s="27">
        <f t="shared" si="1"/>
        <v>7.2500000000000009</v>
      </c>
      <c r="H31" s="27">
        <f ca="1">IF(Q31&lt;&gt;"",Q31,IF(OR(C31="Feiertag",A31&lt;Gesamt!$B$11,A31&gt;Gesamt!$B$13,),0,INDIRECT("N"&amp;WEEKDAY(A31,2)+19)))</f>
        <v>3.5</v>
      </c>
      <c r="I31" s="27">
        <f t="shared" ca="1" si="2"/>
        <v>3.7500000000000009</v>
      </c>
      <c r="J31" s="7" t="s">
        <v>82</v>
      </c>
      <c r="K31" s="39"/>
      <c r="L31" s="39"/>
      <c r="O31" s="35"/>
      <c r="Q31" s="7"/>
    </row>
    <row r="32" spans="1:17" x14ac:dyDescent="0.25">
      <c r="A32" s="29">
        <v>46234</v>
      </c>
      <c r="B32" t="str">
        <f t="shared" si="0"/>
        <v>Fr</v>
      </c>
      <c r="D32" s="24">
        <v>0.29166666666666669</v>
      </c>
      <c r="E32" s="24">
        <v>0.33333333333333331</v>
      </c>
      <c r="G32" s="27">
        <f t="shared" si="1"/>
        <v>0.99999999999999911</v>
      </c>
      <c r="H32" s="27">
        <f ca="1">IF(Q32&lt;&gt;"",Q32,IF(OR(C32="Feiertag",A32&lt;Gesamt!$B$11,A32&gt;Gesamt!$B$13,),0,INDIRECT("N"&amp;WEEKDAY(A32,2)+19)))</f>
        <v>0</v>
      </c>
      <c r="I32" s="27">
        <f t="shared" ca="1" si="2"/>
        <v>0.99999999999999911</v>
      </c>
      <c r="J32" s="7" t="s">
        <v>82</v>
      </c>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2" sqref="C32"/>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46237</v>
      </c>
      <c r="B4" t="str">
        <f t="shared" si="0"/>
        <v>Mo</v>
      </c>
      <c r="D4" s="24">
        <v>0.36458333333333331</v>
      </c>
      <c r="E4" s="24">
        <v>0.54166666666666663</v>
      </c>
      <c r="G4" s="27">
        <f t="shared" si="1"/>
        <v>4.25</v>
      </c>
      <c r="H4" s="27">
        <f ca="1">IF(Q4&lt;&gt;"",Q4,IF(OR(C4="Feiertag",A4&lt;Gesamt!$B$11,A4&gt;Gesamt!$B$13,),0,INDIRECT("N"&amp;WEEKDAY(A4,2)+19)))</f>
        <v>3.5</v>
      </c>
      <c r="I4" s="27">
        <f t="shared" ca="1" si="2"/>
        <v>0.75</v>
      </c>
      <c r="J4" s="7" t="s">
        <v>73</v>
      </c>
      <c r="K4" s="39"/>
      <c r="L4" s="39"/>
      <c r="O4" s="35"/>
      <c r="Q4" s="7"/>
    </row>
    <row r="5" spans="1:17" x14ac:dyDescent="0.25">
      <c r="A5" s="29">
        <v>46238</v>
      </c>
      <c r="B5" t="str">
        <f t="shared" si="0"/>
        <v>Di</v>
      </c>
      <c r="D5" s="24">
        <v>0.36458333333333331</v>
      </c>
      <c r="E5" s="24">
        <v>0.52083333333333337</v>
      </c>
      <c r="G5" s="27">
        <f t="shared" si="1"/>
        <v>3.7500000000000013</v>
      </c>
      <c r="H5" s="27">
        <f ca="1">IF(Q5&lt;&gt;"",Q5,IF(OR(C5="Feiertag",A5&lt;Gesamt!$B$11,A5&gt;Gesamt!$B$13,),0,INDIRECT("N"&amp;WEEKDAY(A5,2)+19)))</f>
        <v>3.5</v>
      </c>
      <c r="I5" s="27">
        <f t="shared" ca="1" si="2"/>
        <v>0.25000000000000133</v>
      </c>
      <c r="J5" s="7" t="s">
        <v>74</v>
      </c>
      <c r="K5" s="39"/>
      <c r="L5" s="39"/>
      <c r="M5" s="1" t="s">
        <v>77</v>
      </c>
      <c r="N5" s="27">
        <f ca="1">SUM(I2:I32)</f>
        <v>22.5</v>
      </c>
      <c r="O5" s="35"/>
      <c r="Q5" s="7"/>
    </row>
    <row r="6" spans="1:17" x14ac:dyDescent="0.25">
      <c r="A6" s="29">
        <v>46239</v>
      </c>
      <c r="B6" t="str">
        <f t="shared" si="0"/>
        <v>Mi</v>
      </c>
      <c r="C6" s="2" t="s">
        <v>66</v>
      </c>
      <c r="G6" s="27">
        <f t="shared" si="1"/>
        <v>0</v>
      </c>
      <c r="H6" s="27">
        <f ca="1">IF(Q6&lt;&gt;"",Q6,IF(OR(C6="Feiertag",A6&lt;Gesamt!$B$11,A6&gt;Gesamt!$B$13,),0,INDIRECT("N"&amp;WEEKDAY(A6,2)+19)))</f>
        <v>3.5</v>
      </c>
      <c r="I6" s="27">
        <f t="shared" ca="1" si="2"/>
        <v>-3.5</v>
      </c>
      <c r="J6" s="7"/>
      <c r="K6" s="39"/>
      <c r="L6" s="39"/>
      <c r="M6" s="25"/>
      <c r="O6" s="35"/>
      <c r="Q6" s="7"/>
    </row>
    <row r="7" spans="1:17" x14ac:dyDescent="0.25">
      <c r="A7" s="29">
        <v>46240</v>
      </c>
      <c r="B7" t="str">
        <f t="shared" si="0"/>
        <v>Do</v>
      </c>
      <c r="D7" s="24">
        <v>0.36458333333333331</v>
      </c>
      <c r="E7" s="24">
        <v>0.69791666666666663</v>
      </c>
      <c r="F7" s="24">
        <v>4.1666666666666664E-2</v>
      </c>
      <c r="G7" s="27">
        <f t="shared" si="1"/>
        <v>6.9999999999999991</v>
      </c>
      <c r="H7" s="27">
        <f ca="1">IF(Q7&lt;&gt;"",Q7,IF(OR(C7="Feiertag",A7&lt;Gesamt!$B$11,A7&gt;Gesamt!$B$13,),0,INDIRECT("N"&amp;WEEKDAY(A7,2)+19)))</f>
        <v>3.5</v>
      </c>
      <c r="I7" s="27">
        <f t="shared" ca="1" si="2"/>
        <v>3.4999999999999991</v>
      </c>
      <c r="J7" s="7" t="s">
        <v>74</v>
      </c>
      <c r="K7" s="39"/>
      <c r="L7" s="39"/>
      <c r="M7" s="1" t="s">
        <v>78</v>
      </c>
      <c r="N7" s="27">
        <f ca="1">Gesamt!B9+SUM(Gesamt!E2:E9)-SUM(Gesamt!J2:J9)</f>
        <v>91.000000000000028</v>
      </c>
      <c r="O7" s="35"/>
      <c r="Q7" s="7"/>
    </row>
    <row r="8" spans="1:17" x14ac:dyDescent="0.25">
      <c r="A8" s="29">
        <v>46241</v>
      </c>
      <c r="B8" t="str">
        <f t="shared" si="0"/>
        <v>Fr</v>
      </c>
      <c r="D8" s="24">
        <v>0.33333333333333331</v>
      </c>
      <c r="E8" s="24">
        <v>0.39583333333333331</v>
      </c>
      <c r="G8" s="27">
        <f t="shared" si="1"/>
        <v>1.5</v>
      </c>
      <c r="H8" s="27">
        <f ca="1">IF(Q8&lt;&gt;"",Q8,IF(OR(C8="Feiertag",A8&lt;Gesamt!$B$11,A8&gt;Gesamt!$B$13,),0,INDIRECT("N"&amp;WEEKDAY(A8,2)+19)))</f>
        <v>0</v>
      </c>
      <c r="I8" s="27">
        <f t="shared" ca="1" si="2"/>
        <v>1.5</v>
      </c>
      <c r="J8" s="7" t="s">
        <v>74</v>
      </c>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D10" s="24">
        <v>0.625</v>
      </c>
      <c r="E10" s="24">
        <v>0.6875</v>
      </c>
      <c r="G10" s="27">
        <f t="shared" si="1"/>
        <v>1.5</v>
      </c>
      <c r="H10" s="27">
        <f ca="1">IF(Q10&lt;&gt;"",Q10,IF(OR(C10="Feiertag",A10&lt;Gesamt!$B$11,A10&gt;Gesamt!$B$13,),0,INDIRECT("N"&amp;WEEKDAY(A10,2)+19)))</f>
        <v>0</v>
      </c>
      <c r="I10" s="27">
        <f t="shared" ca="1" si="2"/>
        <v>1.5</v>
      </c>
      <c r="J10" s="7"/>
      <c r="K10" s="39"/>
      <c r="L10" s="39"/>
      <c r="M10" s="25"/>
      <c r="O10" s="35"/>
      <c r="Q10" s="7"/>
    </row>
    <row r="11" spans="1:17" x14ac:dyDescent="0.25">
      <c r="A11" s="29">
        <v>46244</v>
      </c>
      <c r="B11" t="str">
        <f t="shared" si="0"/>
        <v>Mo</v>
      </c>
      <c r="D11" s="24">
        <v>0.3888888888888889</v>
      </c>
      <c r="E11" s="24">
        <v>0.62847222222222221</v>
      </c>
      <c r="G11" s="27">
        <f t="shared" si="1"/>
        <v>5.75</v>
      </c>
      <c r="H11" s="27">
        <f ca="1">IF(Q11&lt;&gt;"",Q11,IF(OR(C11="Feiertag",A11&lt;Gesamt!$B$11,A11&gt;Gesamt!$B$13,),0,INDIRECT("N"&amp;WEEKDAY(A11,2)+19)))</f>
        <v>3.5</v>
      </c>
      <c r="I11" s="27">
        <f t="shared" ca="1" si="2"/>
        <v>2.25</v>
      </c>
      <c r="J11" s="7" t="s">
        <v>73</v>
      </c>
      <c r="K11" s="39"/>
      <c r="L11" s="39"/>
      <c r="M11" s="1" t="s">
        <v>57</v>
      </c>
      <c r="N11" s="28">
        <f>SUM(Gesamt!F2:F9)</f>
        <v>0</v>
      </c>
      <c r="O11" s="35"/>
      <c r="Q11" s="7"/>
    </row>
    <row r="12" spans="1:17" x14ac:dyDescent="0.25">
      <c r="A12" s="29">
        <v>46245</v>
      </c>
      <c r="B12" t="str">
        <f t="shared" si="0"/>
        <v>Di</v>
      </c>
      <c r="D12" s="24">
        <v>0.3125</v>
      </c>
      <c r="E12" s="24">
        <v>0.6875</v>
      </c>
      <c r="F12" s="24">
        <v>2.0833333333333332E-2</v>
      </c>
      <c r="G12" s="27">
        <f t="shared" si="1"/>
        <v>8.5</v>
      </c>
      <c r="H12" s="27">
        <f ca="1">IF(Q12&lt;&gt;"",Q12,IF(OR(C12="Feiertag",A12&lt;Gesamt!$B$11,A12&gt;Gesamt!$B$13,),0,INDIRECT("N"&amp;WEEKDAY(A12,2)+19)))</f>
        <v>3.5</v>
      </c>
      <c r="I12" s="27">
        <f t="shared" ca="1" si="2"/>
        <v>5</v>
      </c>
      <c r="J12" s="7" t="s">
        <v>83</v>
      </c>
      <c r="K12" s="39">
        <f>4*2.5</f>
        <v>10</v>
      </c>
      <c r="L12" s="39">
        <f>33.5*2*0.5</f>
        <v>33.5</v>
      </c>
      <c r="M12" s="25"/>
      <c r="O12" s="35"/>
      <c r="Q12" s="7"/>
    </row>
    <row r="13" spans="1:17" x14ac:dyDescent="0.25">
      <c r="A13" s="29">
        <v>46246</v>
      </c>
      <c r="B13" t="str">
        <f t="shared" si="0"/>
        <v>Mi</v>
      </c>
      <c r="D13" s="24">
        <v>0.33333333333333331</v>
      </c>
      <c r="E13" s="24">
        <v>0.77083333333333337</v>
      </c>
      <c r="F13" s="24">
        <v>3.125E-2</v>
      </c>
      <c r="G13" s="27">
        <f t="shared" si="1"/>
        <v>9.7500000000000018</v>
      </c>
      <c r="H13" s="27">
        <f ca="1">IF(Q13&lt;&gt;"",Q13,IF(OR(C13="Feiertag",A13&lt;Gesamt!$B$11,A13&gt;Gesamt!$B$13,),0,INDIRECT("N"&amp;WEEKDAY(A13,2)+19)))</f>
        <v>3.5</v>
      </c>
      <c r="I13" s="27">
        <f t="shared" ca="1" si="2"/>
        <v>6.2500000000000018</v>
      </c>
      <c r="J13" s="7" t="s">
        <v>74</v>
      </c>
      <c r="K13" s="39"/>
      <c r="L13" s="39"/>
      <c r="M13" s="1" t="s">
        <v>26</v>
      </c>
      <c r="N13">
        <f>COUNTIF(C2:C32, "Urlaub")+COUNTIF(C2:C32,"Urlaub halber Tag")/2</f>
        <v>1</v>
      </c>
      <c r="O13" s="35"/>
      <c r="Q13" s="7"/>
    </row>
    <row r="14" spans="1:17" x14ac:dyDescent="0.25">
      <c r="A14" s="29">
        <v>46247</v>
      </c>
      <c r="B14" t="str">
        <f t="shared" si="0"/>
        <v>Do</v>
      </c>
      <c r="D14" s="24">
        <v>0.30555555555555558</v>
      </c>
      <c r="E14" s="24">
        <v>0.40972222222222221</v>
      </c>
      <c r="G14" s="27">
        <f t="shared" si="1"/>
        <v>2.4999999999999991</v>
      </c>
      <c r="H14" s="27">
        <f ca="1">IF(Q14&lt;&gt;"",Q14,IF(OR(C14="Feiertag",A14&lt;Gesamt!$B$11,A14&gt;Gesamt!$B$13,),0,INDIRECT("N"&amp;WEEKDAY(A14,2)+19)))</f>
        <v>3.5</v>
      </c>
      <c r="I14" s="27">
        <f t="shared" ca="1" si="2"/>
        <v>-1.0000000000000009</v>
      </c>
      <c r="J14" s="7" t="s">
        <v>74</v>
      </c>
      <c r="K14" s="39"/>
      <c r="L14" s="39"/>
      <c r="M14" s="25"/>
      <c r="O14" s="35"/>
      <c r="Q14" s="7"/>
    </row>
    <row r="15" spans="1:17" x14ac:dyDescent="0.2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11</v>
      </c>
      <c r="O15" s="35"/>
      <c r="Q15" s="7"/>
    </row>
    <row r="16" spans="1:17" x14ac:dyDescent="0.2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 ca="1">SUM(G2:G32)</f>
        <v>82</v>
      </c>
      <c r="O17" s="35"/>
      <c r="Q17" s="7"/>
    </row>
    <row r="18" spans="1:17" x14ac:dyDescent="0.25">
      <c r="A18" s="29">
        <v>46251</v>
      </c>
      <c r="B18" t="str">
        <f t="shared" si="0"/>
        <v>Mo</v>
      </c>
      <c r="D18" s="24">
        <v>0.33333333333333331</v>
      </c>
      <c r="E18" s="24">
        <v>0.53125</v>
      </c>
      <c r="G18" s="27">
        <f t="shared" si="1"/>
        <v>4.75</v>
      </c>
      <c r="H18" s="27">
        <f ca="1">IF(Q18&lt;&gt;"",Q18,IF(OR(C18="Feiertag",A18&lt;Gesamt!$B$11,A18&gt;Gesamt!$B$13,),0,INDIRECT("N"&amp;WEEKDAY(A18,2)+19)))</f>
        <v>3.5</v>
      </c>
      <c r="I18" s="27">
        <f t="shared" ca="1" si="2"/>
        <v>1.25</v>
      </c>
      <c r="J18" s="7" t="s">
        <v>73</v>
      </c>
      <c r="K18" s="39"/>
      <c r="L18" s="39"/>
      <c r="O18" s="35"/>
      <c r="Q18" s="7"/>
    </row>
    <row r="19" spans="1:17" x14ac:dyDescent="0.25">
      <c r="A19" s="29">
        <v>46252</v>
      </c>
      <c r="B19" t="str">
        <f t="shared" si="0"/>
        <v>Di</v>
      </c>
      <c r="D19" s="24">
        <v>0.33333333333333331</v>
      </c>
      <c r="E19" s="24">
        <v>0.57291666666666663</v>
      </c>
      <c r="G19" s="27">
        <f t="shared" si="1"/>
        <v>5.75</v>
      </c>
      <c r="H19" s="27">
        <f ca="1">IF(Q19&lt;&gt;"",Q19,IF(OR(C19="Feiertag",A19&lt;Gesamt!$B$11,A19&gt;Gesamt!$B$13,),0,INDIRECT("N"&amp;WEEKDAY(A19,2)+19)))</f>
        <v>3.5</v>
      </c>
      <c r="I19" s="27">
        <f t="shared" ca="1" si="2"/>
        <v>2.25</v>
      </c>
      <c r="J19" s="7" t="s">
        <v>74</v>
      </c>
      <c r="K19" s="39"/>
      <c r="L19" s="39"/>
      <c r="M19" s="13" t="s">
        <v>6</v>
      </c>
      <c r="O19" s="35"/>
      <c r="Q19" s="7"/>
    </row>
    <row r="20" spans="1:17" x14ac:dyDescent="0.25">
      <c r="A20" s="29">
        <v>46253</v>
      </c>
      <c r="B20" t="str">
        <f t="shared" si="0"/>
        <v>Mi</v>
      </c>
      <c r="D20" s="24">
        <v>0.375</v>
      </c>
      <c r="E20" s="24">
        <v>0.63541666666666663</v>
      </c>
      <c r="G20" s="27">
        <f t="shared" si="1"/>
        <v>6.2499999999999991</v>
      </c>
      <c r="H20" s="27">
        <f ca="1">IF(Q20&lt;&gt;"",Q20,IF(OR(C20="Feiertag",A20&lt;Gesamt!$B$11,A20&gt;Gesamt!$B$13,),0,INDIRECT("N"&amp;WEEKDAY(A20,2)+19)))</f>
        <v>3.5</v>
      </c>
      <c r="I20" s="27">
        <f t="shared" ca="1" si="2"/>
        <v>2.7499999999999991</v>
      </c>
      <c r="J20" s="7" t="s">
        <v>74</v>
      </c>
      <c r="K20" s="39"/>
      <c r="L20" s="39"/>
      <c r="M20" s="6" t="s">
        <v>43</v>
      </c>
      <c r="N20" s="7">
        <f>Gesamt!C30</f>
        <v>3.5</v>
      </c>
      <c r="O20" s="35"/>
      <c r="Q20" s="7"/>
    </row>
    <row r="21" spans="1:17" x14ac:dyDescent="0.25">
      <c r="A21" s="29">
        <v>46254</v>
      </c>
      <c r="B21" t="str">
        <f t="shared" si="0"/>
        <v>Do</v>
      </c>
      <c r="D21" s="24">
        <v>0.375</v>
      </c>
      <c r="E21" s="24">
        <v>0.38541666666666669</v>
      </c>
      <c r="G21" s="27">
        <f t="shared" si="1"/>
        <v>0.25000000000000044</v>
      </c>
      <c r="H21" s="27">
        <f ca="1">IF(Q21&lt;&gt;"",Q21,IF(OR(C21="Feiertag",A21&lt;Gesamt!$B$11,A21&gt;Gesamt!$B$13,),0,INDIRECT("N"&amp;WEEKDAY(A21,2)+19)))</f>
        <v>3.5</v>
      </c>
      <c r="I21" s="27">
        <f t="shared" ca="1" si="2"/>
        <v>-3.2499999999999996</v>
      </c>
      <c r="J21" s="7" t="s">
        <v>74</v>
      </c>
      <c r="K21" s="39"/>
      <c r="L21" s="39"/>
      <c r="M21" s="6" t="s">
        <v>44</v>
      </c>
      <c r="N21" s="7">
        <f>Gesamt!C31</f>
        <v>3.5</v>
      </c>
      <c r="O21" s="35"/>
      <c r="Q21" s="7"/>
    </row>
    <row r="22" spans="1:17" x14ac:dyDescent="0.2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46258</v>
      </c>
      <c r="B25" t="str">
        <f t="shared" si="0"/>
        <v>Mo</v>
      </c>
      <c r="D25" s="24">
        <v>0.35416666666666669</v>
      </c>
      <c r="E25" s="24">
        <v>0.5</v>
      </c>
      <c r="G25" s="27">
        <f t="shared" si="1"/>
        <v>3.4999999999999996</v>
      </c>
      <c r="H25" s="27">
        <f ca="1">IF(Q25&lt;&gt;"",Q25,IF(OR(C25="Feiertag",A25&lt;Gesamt!$B$11,A25&gt;Gesamt!$B$13,),0,INDIRECT("N"&amp;WEEKDAY(A25,2)+19)))</f>
        <v>3.5</v>
      </c>
      <c r="I25" s="27">
        <f t="shared" ca="1" si="2"/>
        <v>-4.4408920985006262E-16</v>
      </c>
      <c r="J25" s="7" t="s">
        <v>73</v>
      </c>
      <c r="K25" s="39"/>
      <c r="L25" s="39"/>
      <c r="M25" s="6" t="s">
        <v>48</v>
      </c>
      <c r="N25" s="7">
        <f>Gesamt!C35</f>
        <v>0</v>
      </c>
      <c r="O25" s="35"/>
      <c r="Q25" s="7"/>
    </row>
    <row r="26" spans="1:17" x14ac:dyDescent="0.25">
      <c r="A26" s="29">
        <v>46259</v>
      </c>
      <c r="B26" t="str">
        <f t="shared" si="0"/>
        <v>Di</v>
      </c>
      <c r="D26" s="24">
        <v>0.3298611111111111</v>
      </c>
      <c r="E26" s="24">
        <v>0.67361111111111116</v>
      </c>
      <c r="F26" s="24">
        <v>2.0833333333333332E-2</v>
      </c>
      <c r="G26" s="27">
        <f t="shared" si="1"/>
        <v>7.7500000000000018</v>
      </c>
      <c r="H26" s="27">
        <f ca="1">IF(Q26&lt;&gt;"",Q26,IF(OR(C26="Feiertag",A26&lt;Gesamt!$B$11,A26&gt;Gesamt!$B$13,),0,INDIRECT("N"&amp;WEEKDAY(A26,2)+19)))</f>
        <v>3.5</v>
      </c>
      <c r="I26" s="27">
        <f t="shared" ca="1" si="2"/>
        <v>4.2500000000000018</v>
      </c>
      <c r="J26" s="7" t="s">
        <v>74</v>
      </c>
      <c r="K26" s="39"/>
      <c r="L26" s="39"/>
      <c r="M26" s="6" t="s">
        <v>49</v>
      </c>
      <c r="N26" s="7">
        <f>Gesamt!C36</f>
        <v>0</v>
      </c>
      <c r="O26" s="35"/>
      <c r="Q26" s="7"/>
    </row>
    <row r="27" spans="1:17" x14ac:dyDescent="0.25">
      <c r="A27" s="29">
        <v>46260</v>
      </c>
      <c r="B27" t="str">
        <f t="shared" si="0"/>
        <v>Mi</v>
      </c>
      <c r="D27" s="24">
        <v>0.33333333333333331</v>
      </c>
      <c r="E27" s="24">
        <v>0.52083333333333337</v>
      </c>
      <c r="G27" s="27">
        <f t="shared" si="1"/>
        <v>4.5000000000000018</v>
      </c>
      <c r="H27" s="27">
        <f ca="1">IF(Q27&lt;&gt;"",Q27,IF(OR(C27="Feiertag",A27&lt;Gesamt!$B$11,A27&gt;Gesamt!$B$13,),0,INDIRECT("N"&amp;WEEKDAY(A27,2)+19)))</f>
        <v>3.5</v>
      </c>
      <c r="I27" s="27">
        <f t="shared" ca="1" si="2"/>
        <v>1.0000000000000018</v>
      </c>
      <c r="J27" s="7" t="s">
        <v>74</v>
      </c>
      <c r="K27" s="39"/>
      <c r="L27" s="39"/>
      <c r="M27" s="13" t="s">
        <v>54</v>
      </c>
      <c r="N27" s="27">
        <f>SUM(N20:N26)</f>
        <v>14</v>
      </c>
      <c r="O27" s="35"/>
      <c r="Q27" s="7"/>
    </row>
    <row r="28" spans="1:17" x14ac:dyDescent="0.25">
      <c r="A28" s="29">
        <v>46261</v>
      </c>
      <c r="B28" t="str">
        <f t="shared" si="0"/>
        <v>Do</v>
      </c>
      <c r="D28" s="24">
        <v>0.70833333333333337</v>
      </c>
      <c r="E28" s="24">
        <v>0.76041666666666663</v>
      </c>
      <c r="G28" s="27">
        <f t="shared" si="1"/>
        <v>1.2499999999999982</v>
      </c>
      <c r="H28" s="27">
        <f ca="1">IF(Q28&lt;&gt;"",Q28,IF(OR(C28="Feiertag",A28&lt;Gesamt!$B$11,A28&gt;Gesamt!$B$13,),0,INDIRECT("N"&amp;WEEKDAY(A28,2)+19)))</f>
        <v>3.5</v>
      </c>
      <c r="I28" s="27">
        <f t="shared" ca="1" si="2"/>
        <v>-2.2500000000000018</v>
      </c>
      <c r="J28" s="7" t="s">
        <v>74</v>
      </c>
      <c r="K28" s="39"/>
      <c r="L28" s="39"/>
      <c r="O28" s="35"/>
      <c r="Q28" s="7"/>
    </row>
    <row r="29" spans="1:17" x14ac:dyDescent="0.2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C32" s="2" t="s">
        <v>22</v>
      </c>
      <c r="G32" s="27">
        <f t="shared" ca="1" si="1"/>
        <v>3.5</v>
      </c>
      <c r="H32" s="27">
        <f ca="1">IF(Q32&lt;&gt;"",Q32,IF(OR(C32="Feiertag",A32&lt;Gesamt!$B$11,A32&gt;Gesamt!$B$13,),0,INDIRECT("N"&amp;WEEKDAY(A32,2)+19)))</f>
        <v>3.5</v>
      </c>
      <c r="I32" s="27">
        <f t="shared" si="2"/>
        <v>0</v>
      </c>
      <c r="J32" s="7"/>
      <c r="K32" s="39"/>
      <c r="L32" s="39"/>
      <c r="O32" s="35"/>
      <c r="Q32" s="7"/>
    </row>
    <row r="33" spans="10:12" x14ac:dyDescent="0.25">
      <c r="K33" s="39"/>
      <c r="L33" s="39"/>
    </row>
    <row r="34" spans="10:12" x14ac:dyDescent="0.25">
      <c r="J34" s="2" t="s">
        <v>68</v>
      </c>
      <c r="K34" s="39">
        <f>SUM(K2:K33)</f>
        <v>10</v>
      </c>
      <c r="L34" s="39">
        <f>SUM(L2:L33)</f>
        <v>33.5</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tabSelected="1" zoomScaleNormal="100" workbookViewId="0">
      <selection activeCell="M32" sqref="M32"/>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September 2026</v>
      </c>
      <c r="O1" s="34"/>
      <c r="Q1" s="33" t="s">
        <v>56</v>
      </c>
    </row>
    <row r="2" spans="1:17" x14ac:dyDescent="0.25">
      <c r="A2" s="29">
        <v>46266</v>
      </c>
      <c r="B2" t="str">
        <f t="shared" ref="B2:B22" si="0">TEXT(A2,"TTT")</f>
        <v>Di</v>
      </c>
      <c r="C2" s="2" t="s">
        <v>22</v>
      </c>
      <c r="G2" s="27">
        <f ca="1">IF(OR(C2="krank",C2="Urlaub",C2="Sonderurlaub"), H2,IF(D2&lt;=E2,(E2-D2-F2)*24,(1-D2+E2-F2)*24)+IF(C2= "Urlaub halber Tag",H2/2,0)+IF(AND(C2="Urlaub halber Tag", J2="halber Arbeitstag"),H2/2,0))</f>
        <v>3.5</v>
      </c>
      <c r="H2" s="27">
        <f ca="1">IF(Q2&lt;&gt;"",Q2,IF(OR(C2="Feiertag",A2&lt;Gesamt!$B$11,A2&gt;Gesamt!$B$13,),0,INDIRECT("N"&amp;WEEKDAY(A2,2)+19)))</f>
        <v>3.5</v>
      </c>
      <c r="I2" s="27">
        <f>IF(OR(C2="Überstundenabbau",C2="Urlaub halber Tag",E2&lt;&gt;""),G2-H2,0)</f>
        <v>0</v>
      </c>
      <c r="J2" s="7"/>
      <c r="K2" s="39"/>
      <c r="L2" s="39"/>
      <c r="M2" s="25"/>
      <c r="O2" s="35"/>
      <c r="Q2" s="7"/>
    </row>
    <row r="3" spans="1:17" x14ac:dyDescent="0.25">
      <c r="A3" s="29">
        <v>46267</v>
      </c>
      <c r="B3" t="str">
        <f t="shared" si="0"/>
        <v>Mi</v>
      </c>
      <c r="C3" s="2" t="s">
        <v>22</v>
      </c>
      <c r="G3" s="27">
        <f t="shared" ref="G3:G31" ca="1" si="1">IF(OR(C3="krank",C3="Urlaub",C3="Sonderurlaub"), H3,IF(D3&lt;=E3,(E3-D3-F3)*24,(1-D3+E3-F3)*24)+IF(C3= "Urlaub halber Tag",H3/2,0)+IF(AND(C3="Urlaub halber Tag", J3="halber Arbeitstag"),H3/2,0))</f>
        <v>3.5</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5">
      <c r="A4" s="29">
        <v>46268</v>
      </c>
      <c r="B4" t="str">
        <f t="shared" si="0"/>
        <v>Do</v>
      </c>
      <c r="C4" s="2" t="s">
        <v>22</v>
      </c>
      <c r="G4" s="27">
        <f t="shared" ca="1" si="1"/>
        <v>3.5</v>
      </c>
      <c r="H4" s="27">
        <f ca="1">IF(Q4&lt;&gt;"",Q4,IF(OR(C4="Feiertag",A4&lt;Gesamt!$B$11,A4&gt;Gesamt!$B$13,),0,INDIRECT("N"&amp;WEEKDAY(A4,2)+19)))</f>
        <v>3.5</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0</v>
      </c>
      <c r="I5" s="27">
        <f t="shared" si="2"/>
        <v>0</v>
      </c>
      <c r="J5" s="7"/>
      <c r="K5" s="39"/>
      <c r="L5" s="39"/>
      <c r="M5" s="1" t="s">
        <v>77</v>
      </c>
      <c r="N5" s="27">
        <f ca="1">SUM(I2:I32)</f>
        <v>30.75</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78</v>
      </c>
      <c r="N7" s="27">
        <f ca="1">Gesamt!B9+SUM(Gesamt!E2:E10)-SUM(Gesamt!J2:J10)</f>
        <v>121.75000000000003</v>
      </c>
      <c r="O7" s="35"/>
      <c r="Q7" s="7"/>
    </row>
    <row r="8" spans="1:17" x14ac:dyDescent="0.25">
      <c r="A8" s="29">
        <v>46272</v>
      </c>
      <c r="B8" t="str">
        <f t="shared" si="0"/>
        <v>Mo</v>
      </c>
      <c r="C8" s="2" t="s">
        <v>22</v>
      </c>
      <c r="G8" s="27">
        <f t="shared" ca="1" si="1"/>
        <v>3.5</v>
      </c>
      <c r="H8" s="27">
        <f ca="1">IF(Q8&lt;&gt;"",Q8,IF(OR(C8="Feiertag",A8&lt;Gesamt!$B$11,A8&gt;Gesamt!$B$13,),0,INDIRECT("N"&amp;WEEKDAY(A8,2)+19)))</f>
        <v>3.5</v>
      </c>
      <c r="I8" s="27">
        <f t="shared" si="2"/>
        <v>0</v>
      </c>
      <c r="J8" s="7"/>
      <c r="K8" s="40"/>
      <c r="L8" s="40"/>
      <c r="M8" s="25"/>
      <c r="O8" s="35"/>
      <c r="Q8" s="7"/>
    </row>
    <row r="9" spans="1:17" x14ac:dyDescent="0.25">
      <c r="A9" s="29">
        <v>46273</v>
      </c>
      <c r="B9" t="str">
        <f t="shared" si="0"/>
        <v>Di</v>
      </c>
      <c r="C9" s="2" t="s">
        <v>22</v>
      </c>
      <c r="G9" s="27">
        <f t="shared" ca="1" si="1"/>
        <v>3.5</v>
      </c>
      <c r="H9" s="27">
        <f ca="1">IF(Q9&lt;&gt;"",Q9,IF(OR(C9="Feiertag",A9&lt;Gesamt!$B$11,A9&gt;Gesamt!$B$13,),0,INDIRECT("N"&amp;WEEKDAY(A9,2)+19)))</f>
        <v>3.5</v>
      </c>
      <c r="I9" s="27">
        <f t="shared" si="2"/>
        <v>0</v>
      </c>
      <c r="J9" s="7"/>
      <c r="K9" s="39"/>
      <c r="L9" s="39"/>
      <c r="M9" s="1" t="s">
        <v>25</v>
      </c>
      <c r="N9">
        <f>COUNTIF(C2:C32,"krank")</f>
        <v>0</v>
      </c>
      <c r="O9" s="35"/>
      <c r="Q9" s="7"/>
    </row>
    <row r="10" spans="1:17" x14ac:dyDescent="0.25">
      <c r="A10" s="29">
        <v>46274</v>
      </c>
      <c r="B10" t="str">
        <f t="shared" si="0"/>
        <v>Mi</v>
      </c>
      <c r="D10" s="24">
        <v>0.375</v>
      </c>
      <c r="E10" s="24">
        <v>0.625</v>
      </c>
      <c r="G10" s="27">
        <f t="shared" si="1"/>
        <v>6</v>
      </c>
      <c r="H10" s="27">
        <f ca="1">IF(Q10&lt;&gt;"",Q10,IF(OR(C10="Feiertag",A10&lt;Gesamt!$B$11,A10&gt;Gesamt!$B$13,),0,INDIRECT("N"&amp;WEEKDAY(A10,2)+19)))</f>
        <v>3.5</v>
      </c>
      <c r="I10" s="27">
        <f t="shared" ca="1" si="2"/>
        <v>2.5</v>
      </c>
      <c r="J10" s="7" t="s">
        <v>74</v>
      </c>
      <c r="K10" s="39"/>
      <c r="L10" s="39"/>
      <c r="M10" s="25"/>
      <c r="O10" s="35"/>
      <c r="Q10" s="7"/>
    </row>
    <row r="11" spans="1:17" x14ac:dyDescent="0.25">
      <c r="A11" s="29">
        <v>46275</v>
      </c>
      <c r="B11" t="str">
        <f t="shared" si="0"/>
        <v>Do</v>
      </c>
      <c r="D11" s="24">
        <v>0.33333333333333331</v>
      </c>
      <c r="E11" s="24">
        <v>0.71875</v>
      </c>
      <c r="F11" s="24">
        <v>4.1666666666666664E-2</v>
      </c>
      <c r="G11" s="27">
        <f t="shared" si="1"/>
        <v>8.25</v>
      </c>
      <c r="H11" s="27">
        <f ca="1">IF(Q11&lt;&gt;"",Q11,IF(OR(C11="Feiertag",A11&lt;Gesamt!$B$11,A11&gt;Gesamt!$B$13,),0,INDIRECT("N"&amp;WEEKDAY(A11,2)+19)))</f>
        <v>3.5</v>
      </c>
      <c r="I11" s="27">
        <f t="shared" ca="1" si="2"/>
        <v>4.75</v>
      </c>
      <c r="J11" s="7" t="s">
        <v>74</v>
      </c>
      <c r="K11" s="39"/>
      <c r="L11" s="39"/>
      <c r="M11" s="1" t="s">
        <v>57</v>
      </c>
      <c r="N11" s="28">
        <f>SUM(Gesamt!F2:F10)</f>
        <v>0</v>
      </c>
      <c r="O11" s="35"/>
      <c r="Q11" s="7"/>
    </row>
    <row r="12" spans="1:17" x14ac:dyDescent="0.25">
      <c r="A12" s="29">
        <v>46276</v>
      </c>
      <c r="B12" t="str">
        <f t="shared" si="0"/>
        <v>Fr</v>
      </c>
      <c r="D12" s="24">
        <v>0.5625</v>
      </c>
      <c r="E12" s="24">
        <v>0.73958333333333337</v>
      </c>
      <c r="G12" s="27">
        <f t="shared" si="1"/>
        <v>4.2500000000000009</v>
      </c>
      <c r="H12" s="27">
        <f ca="1">IF(Q12&lt;&gt;"",Q12,IF(OR(C12="Feiertag",A12&lt;Gesamt!$B$11,A12&gt;Gesamt!$B$13,),0,INDIRECT("N"&amp;WEEKDAY(A12,2)+19)))</f>
        <v>0</v>
      </c>
      <c r="I12" s="27">
        <f t="shared" ca="1" si="2"/>
        <v>4.2500000000000009</v>
      </c>
      <c r="J12" s="7" t="s">
        <v>74</v>
      </c>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8</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D15" s="24">
        <v>0.34027777777777779</v>
      </c>
      <c r="E15" s="24">
        <v>0.71527777777777779</v>
      </c>
      <c r="F15" s="24">
        <v>3.125E-2</v>
      </c>
      <c r="G15" s="27">
        <f t="shared" si="1"/>
        <v>8.25</v>
      </c>
      <c r="H15" s="27">
        <f ca="1">IF(Q15&lt;&gt;"",Q15,IF(OR(C15="Feiertag",A15&lt;Gesamt!$B$11,A15&gt;Gesamt!$B$13,),0,INDIRECT("N"&amp;WEEKDAY(A15,2)+19)))</f>
        <v>3.5</v>
      </c>
      <c r="I15" s="27">
        <f t="shared" ca="1" si="2"/>
        <v>4.75</v>
      </c>
      <c r="J15" s="7" t="s">
        <v>73</v>
      </c>
      <c r="K15" s="39"/>
      <c r="L15" s="39"/>
      <c r="M15" s="1" t="s">
        <v>58</v>
      </c>
      <c r="N15">
        <f>Gesamt!B5+Gesamt!B7-SUM(Gesamt!G2:G10)</f>
        <v>3</v>
      </c>
      <c r="O15" s="35"/>
      <c r="Q15" s="7"/>
    </row>
    <row r="16" spans="1:17" x14ac:dyDescent="0.25">
      <c r="A16" s="29">
        <v>46280</v>
      </c>
      <c r="B16" t="str">
        <f t="shared" si="0"/>
        <v>Di</v>
      </c>
      <c r="D16" s="24">
        <v>0.33333333333333331</v>
      </c>
      <c r="E16" s="24">
        <v>0.52083333333333337</v>
      </c>
      <c r="G16" s="27">
        <f t="shared" si="1"/>
        <v>4.5000000000000018</v>
      </c>
      <c r="H16" s="27">
        <f ca="1">IF(Q16&lt;&gt;"",Q16,IF(OR(C16="Feiertag",A16&lt;Gesamt!$B$11,A16&gt;Gesamt!$B$13,),0,INDIRECT("N"&amp;WEEKDAY(A16,2)+19)))</f>
        <v>3.5</v>
      </c>
      <c r="I16" s="27">
        <f t="shared" ca="1" si="2"/>
        <v>1.0000000000000018</v>
      </c>
      <c r="J16" s="7" t="s">
        <v>74</v>
      </c>
      <c r="K16" s="39"/>
      <c r="L16" s="39"/>
      <c r="O16" s="35"/>
      <c r="Q16" s="7"/>
    </row>
    <row r="17" spans="1:17" x14ac:dyDescent="0.25">
      <c r="A17" s="29">
        <v>46281</v>
      </c>
      <c r="B17" t="str">
        <f t="shared" si="0"/>
        <v>Mi</v>
      </c>
      <c r="D17" s="24">
        <v>0.36458333333333331</v>
      </c>
      <c r="E17" s="24">
        <v>0.71875</v>
      </c>
      <c r="F17" s="24">
        <v>2.0833333333333332E-2</v>
      </c>
      <c r="G17" s="27">
        <f t="shared" si="1"/>
        <v>8</v>
      </c>
      <c r="H17" s="27">
        <f ca="1">IF(Q17&lt;&gt;"",Q17,IF(OR(C17="Feiertag",A17&lt;Gesamt!$B$11,A17&gt;Gesamt!$B$13,),0,INDIRECT("N"&amp;WEEKDAY(A17,2)+19)))</f>
        <v>3.5</v>
      </c>
      <c r="I17" s="27">
        <f t="shared" ca="1" si="2"/>
        <v>4.5</v>
      </c>
      <c r="J17" s="7" t="s">
        <v>74</v>
      </c>
      <c r="K17" s="39"/>
      <c r="L17" s="39"/>
      <c r="M17" s="1" t="s">
        <v>50</v>
      </c>
      <c r="N17" s="27">
        <f ca="1">SUM(G2:G32)</f>
        <v>93.75</v>
      </c>
      <c r="O17" s="35"/>
      <c r="Q17" s="7"/>
    </row>
    <row r="18" spans="1:17" x14ac:dyDescent="0.25">
      <c r="A18" s="29">
        <v>46282</v>
      </c>
      <c r="B18" t="str">
        <f t="shared" si="0"/>
        <v>Do</v>
      </c>
      <c r="D18" s="24">
        <v>0.41319444444444442</v>
      </c>
      <c r="E18" s="24">
        <v>0.4548611111111111</v>
      </c>
      <c r="G18" s="27">
        <f t="shared" si="1"/>
        <v>1.0000000000000004</v>
      </c>
      <c r="H18" s="27">
        <f ca="1">IF(Q18&lt;&gt;"",Q18,IF(OR(C18="Feiertag",A18&lt;Gesamt!$B$11,A18&gt;Gesamt!$B$13,),0,INDIRECT("N"&amp;WEEKDAY(A18,2)+19)))</f>
        <v>3.5</v>
      </c>
      <c r="I18" s="27">
        <f t="shared" ca="1" si="2"/>
        <v>-2.4999999999999996</v>
      </c>
      <c r="J18" s="7" t="s">
        <v>74</v>
      </c>
      <c r="K18" s="39"/>
      <c r="L18" s="39"/>
      <c r="O18" s="35"/>
      <c r="Q18" s="7"/>
    </row>
    <row r="19" spans="1:17" x14ac:dyDescent="0.25">
      <c r="A19" s="29">
        <v>46283</v>
      </c>
      <c r="B19" t="str">
        <f t="shared" si="0"/>
        <v>Fr</v>
      </c>
      <c r="D19" s="24">
        <v>0.67708333333333337</v>
      </c>
      <c r="E19" s="24">
        <v>0.72916666666666663</v>
      </c>
      <c r="G19" s="27">
        <f t="shared" si="1"/>
        <v>1.2499999999999982</v>
      </c>
      <c r="H19" s="27">
        <f ca="1">IF(Q19&lt;&gt;"",Q19,IF(OR(C19="Feiertag",A19&lt;Gesamt!$B$11,A19&gt;Gesamt!$B$13,),0,INDIRECT("N"&amp;WEEKDAY(A19,2)+19)))</f>
        <v>0</v>
      </c>
      <c r="I19" s="27">
        <f t="shared" ca="1" si="2"/>
        <v>1.2499999999999982</v>
      </c>
      <c r="J19" s="7" t="s">
        <v>74</v>
      </c>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46286</v>
      </c>
      <c r="B22" t="str">
        <f t="shared" si="0"/>
        <v>Mo</v>
      </c>
      <c r="D22" s="24">
        <v>0.34722222222222221</v>
      </c>
      <c r="E22" s="24">
        <v>0.54513888888888884</v>
      </c>
      <c r="G22" s="27">
        <f t="shared" si="1"/>
        <v>4.7499999999999991</v>
      </c>
      <c r="H22" s="27">
        <f ca="1">IF(Q22&lt;&gt;"",Q22,IF(OR(C22="Feiertag",A22&lt;Gesamt!$B$11,A22&gt;Gesamt!$B$13,),0,INDIRECT("N"&amp;WEEKDAY(A22,2)+19)))</f>
        <v>3.5</v>
      </c>
      <c r="I22" s="27">
        <f t="shared" ca="1" si="2"/>
        <v>1.2499999999999991</v>
      </c>
      <c r="J22" s="7" t="s">
        <v>73</v>
      </c>
      <c r="K22" s="39"/>
      <c r="L22" s="39"/>
      <c r="M22" s="6" t="s">
        <v>45</v>
      </c>
      <c r="N22" s="7">
        <f>Gesamt!C32</f>
        <v>3.5</v>
      </c>
      <c r="O22" s="35"/>
      <c r="Q22" s="7"/>
    </row>
    <row r="23" spans="1:17" x14ac:dyDescent="0.25">
      <c r="A23" s="29">
        <v>46287</v>
      </c>
      <c r="B23" t="str">
        <f t="shared" ref="B23:B31" si="3">TEXT(A23,"TTT")</f>
        <v>Di</v>
      </c>
      <c r="D23" s="24">
        <v>0.35416666666666669</v>
      </c>
      <c r="E23" s="24">
        <v>0.58333333333333337</v>
      </c>
      <c r="G23" s="27">
        <f t="shared" si="1"/>
        <v>5.5</v>
      </c>
      <c r="H23" s="27">
        <f ca="1">IF(Q23&lt;&gt;"",Q23,IF(OR(C23="Feiertag",A23&lt;Gesamt!$B$11,A23&gt;Gesamt!$B$13,),0,INDIRECT("N"&amp;WEEKDAY(A23,2)+19)))</f>
        <v>3.5</v>
      </c>
      <c r="I23" s="27">
        <f t="shared" ca="1" si="2"/>
        <v>2</v>
      </c>
      <c r="J23" s="7" t="s">
        <v>74</v>
      </c>
      <c r="K23" s="39"/>
      <c r="L23" s="39"/>
      <c r="M23" s="6" t="s">
        <v>46</v>
      </c>
      <c r="N23" s="7">
        <f>Gesamt!C33</f>
        <v>3.5</v>
      </c>
      <c r="O23" s="35"/>
      <c r="Q23" s="7"/>
    </row>
    <row r="24" spans="1:17" x14ac:dyDescent="0.25">
      <c r="A24" s="29">
        <v>46288</v>
      </c>
      <c r="B24" t="str">
        <f t="shared" si="3"/>
        <v>Mi</v>
      </c>
      <c r="D24" s="24">
        <v>0.36458333333333331</v>
      </c>
      <c r="E24" s="24">
        <v>0.69791666666666663</v>
      </c>
      <c r="F24" s="24">
        <v>6.25E-2</v>
      </c>
      <c r="G24" s="27">
        <f t="shared" si="1"/>
        <v>6.5</v>
      </c>
      <c r="H24" s="27">
        <f ca="1">IF(Q24&lt;&gt;"",Q24,IF(OR(C24="Feiertag",A24&lt;Gesamt!$B$11,A24&gt;Gesamt!$B$13,),0,INDIRECT("N"&amp;WEEKDAY(A24,2)+19)))</f>
        <v>3.5</v>
      </c>
      <c r="I24" s="27">
        <f t="shared" ca="1" si="2"/>
        <v>3</v>
      </c>
      <c r="J24" s="7" t="s">
        <v>74</v>
      </c>
      <c r="K24" s="39"/>
      <c r="L24" s="39"/>
      <c r="M24" s="6" t="s">
        <v>47</v>
      </c>
      <c r="N24" s="7">
        <f>Gesamt!C34</f>
        <v>0</v>
      </c>
      <c r="O24" s="35"/>
      <c r="Q24" s="7"/>
    </row>
    <row r="25" spans="1:17" x14ac:dyDescent="0.25">
      <c r="A25" s="29">
        <v>46289</v>
      </c>
      <c r="B25" t="str">
        <f t="shared" si="3"/>
        <v>Do</v>
      </c>
      <c r="D25" s="24">
        <v>0.32291666666666669</v>
      </c>
      <c r="E25" s="24">
        <v>0.67708333333333337</v>
      </c>
      <c r="F25" s="24">
        <v>4.1666666666666664E-2</v>
      </c>
      <c r="G25" s="27">
        <f t="shared" si="1"/>
        <v>7.5</v>
      </c>
      <c r="H25" s="27">
        <f ca="1">IF(Q25&lt;&gt;"",Q25,IF(OR(C25="Feiertag",A25&lt;Gesamt!$B$11,A25&gt;Gesamt!$B$13,),0,INDIRECT("N"&amp;WEEKDAY(A25,2)+19)))</f>
        <v>3.5</v>
      </c>
      <c r="I25" s="27">
        <f t="shared" ca="1" si="2"/>
        <v>4</v>
      </c>
      <c r="J25" s="7" t="s">
        <v>74</v>
      </c>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C29" s="2" t="s">
        <v>22</v>
      </c>
      <c r="G29" s="27">
        <f t="shared" ca="1" si="1"/>
        <v>3.5</v>
      </c>
      <c r="H29" s="27">
        <f ca="1">IF(Q29&lt;&gt;"",Q29,IF(OR(C29="Feiertag",A29&lt;Gesamt!$B$11,A29&gt;Gesamt!$B$13,),0,INDIRECT("N"&amp;WEEKDAY(A29,2)+19)))</f>
        <v>3.5</v>
      </c>
      <c r="I29" s="27">
        <f t="shared" si="2"/>
        <v>0</v>
      </c>
      <c r="J29" s="7"/>
      <c r="K29" s="39"/>
      <c r="L29" s="39"/>
      <c r="M29" s="44" t="s">
        <v>84</v>
      </c>
      <c r="N29" s="44"/>
      <c r="O29" s="35"/>
      <c r="Q29" s="7"/>
    </row>
    <row r="30" spans="1:17" x14ac:dyDescent="0.25">
      <c r="A30" s="29">
        <v>46294</v>
      </c>
      <c r="B30" t="str">
        <f t="shared" si="3"/>
        <v>Di</v>
      </c>
      <c r="C30" s="2" t="s">
        <v>22</v>
      </c>
      <c r="G30" s="27">
        <f t="shared" ca="1" si="1"/>
        <v>3.5</v>
      </c>
      <c r="H30" s="27">
        <f ca="1">IF(Q30&lt;&gt;"",Q30,IF(OR(C30="Feiertag",A30&lt;Gesamt!$B$11,A30&gt;Gesamt!$B$13,),0,INDIRECT("N"&amp;WEEKDAY(A30,2)+19)))</f>
        <v>3.5</v>
      </c>
      <c r="I30" s="27">
        <f t="shared" si="2"/>
        <v>0</v>
      </c>
      <c r="J30" s="7"/>
      <c r="K30" s="39"/>
      <c r="L30" s="39"/>
      <c r="O30" s="35"/>
      <c r="Q30" s="7"/>
    </row>
    <row r="31" spans="1:17" x14ac:dyDescent="0.25">
      <c r="A31" s="29">
        <v>46295</v>
      </c>
      <c r="B31" t="str">
        <f t="shared" si="3"/>
        <v>Mi</v>
      </c>
      <c r="C31" s="2" t="s">
        <v>22</v>
      </c>
      <c r="G31" s="27">
        <f t="shared" ca="1" si="1"/>
        <v>3.5</v>
      </c>
      <c r="H31" s="27">
        <f ca="1">IF(Q31&lt;&gt;"",Q31,IF(OR(C31="Feiertag",A31&lt;Gesamt!$B$11,A31&gt;Gesamt!$B$13,),0,INDIRECT("N"&amp;WEEKDAY(A31,2)+19)))</f>
        <v>3.5</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I35" sqref="I35"/>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Oktober 2026</v>
      </c>
      <c r="O1" s="34"/>
      <c r="Q1" s="33" t="s">
        <v>56</v>
      </c>
    </row>
    <row r="2" spans="1:17" x14ac:dyDescent="0.25">
      <c r="A2" s="29">
        <v>46296</v>
      </c>
      <c r="B2" t="str">
        <f>TEXT(A2,"TTT")</f>
        <v>Do</v>
      </c>
      <c r="C2" s="2" t="s">
        <v>66</v>
      </c>
      <c r="G2" s="27">
        <f>IF(OR(C2="krank",C2="Urlaub",C2="Sonderurlaub"), H2,IF(D2&lt;=E2,(E2-D2-F2)*24,(1-D2+E2-F2)*24)+IF(C2= "Urlaub halber Tag",H2/2,0)+IF(AND(C2="Urlaub halber Tag", J2="halber Arbeitstag"),H2/2,0))</f>
        <v>0</v>
      </c>
      <c r="H2" s="27">
        <f ca="1">IF(Q2&lt;&gt;"",Q2,IF(OR(C2="Feiertag",A2&lt;Gesamt!$B$11,A2&gt;Gesamt!$B$13,),0,INDIRECT("N"&amp;WEEKDAY(A2,2)+19)))</f>
        <v>3.5</v>
      </c>
      <c r="I2" s="27">
        <f ca="1">IF(OR(C2="Überstundenabbau",C2="Urlaub halber Tag",E2&lt;&gt;""),G2-H2,0)</f>
        <v>-3.5</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77</v>
      </c>
      <c r="N5" s="27">
        <f ca="1">SUM(I2:I32)</f>
        <v>-56</v>
      </c>
      <c r="O5" s="35"/>
      <c r="Q5" s="7"/>
    </row>
    <row r="6" spans="1:17" x14ac:dyDescent="0.25">
      <c r="A6" s="29">
        <v>46300</v>
      </c>
      <c r="B6" t="str">
        <f t="shared" si="0"/>
        <v>Mo</v>
      </c>
      <c r="C6" s="2" t="s">
        <v>66</v>
      </c>
      <c r="G6" s="27">
        <f t="shared" si="1"/>
        <v>0</v>
      </c>
      <c r="H6" s="27">
        <f ca="1">IF(Q6&lt;&gt;"",Q6,IF(OR(C6="Feiertag",A6&lt;Gesamt!$B$11,A6&gt;Gesamt!$B$13,),0,INDIRECT("N"&amp;WEEKDAY(A6,2)+19)))</f>
        <v>3.5</v>
      </c>
      <c r="I6" s="27">
        <f t="shared" ca="1" si="2"/>
        <v>-3.5</v>
      </c>
      <c r="J6" s="7"/>
      <c r="K6" s="39"/>
      <c r="L6" s="39"/>
      <c r="M6" s="25"/>
      <c r="O6" s="35"/>
      <c r="Q6" s="7"/>
    </row>
    <row r="7" spans="1:17" x14ac:dyDescent="0.25">
      <c r="A7" s="29">
        <v>46301</v>
      </c>
      <c r="B7" t="str">
        <f t="shared" si="0"/>
        <v>Di</v>
      </c>
      <c r="C7" s="2" t="s">
        <v>66</v>
      </c>
      <c r="G7" s="27">
        <f t="shared" si="1"/>
        <v>0</v>
      </c>
      <c r="H7" s="27">
        <f ca="1">IF(Q7&lt;&gt;"",Q7,IF(OR(C7="Feiertag",A7&lt;Gesamt!$B$11,A7&gt;Gesamt!$B$13,),0,INDIRECT("N"&amp;WEEKDAY(A7,2)+19)))</f>
        <v>3.5</v>
      </c>
      <c r="I7" s="27">
        <f t="shared" ca="1" si="2"/>
        <v>-3.5</v>
      </c>
      <c r="J7" s="7"/>
      <c r="K7" s="39"/>
      <c r="L7" s="39"/>
      <c r="M7" s="1" t="s">
        <v>78</v>
      </c>
      <c r="N7" s="27">
        <f ca="1">Gesamt!B9+SUM(Gesamt!E2:E11)-SUM(Gesamt!J2:J11)</f>
        <v>65.750000000000028</v>
      </c>
      <c r="O7" s="35"/>
      <c r="Q7" s="7"/>
    </row>
    <row r="8" spans="1:17" x14ac:dyDescent="0.25">
      <c r="A8" s="29">
        <v>46302</v>
      </c>
      <c r="B8" t="str">
        <f t="shared" si="0"/>
        <v>Mi</v>
      </c>
      <c r="C8" s="2" t="s">
        <v>66</v>
      </c>
      <c r="G8" s="27">
        <f t="shared" si="1"/>
        <v>0</v>
      </c>
      <c r="H8" s="27">
        <f ca="1">IF(Q8&lt;&gt;"",Q8,IF(OR(C8="Feiertag",A8&lt;Gesamt!$B$11,A8&gt;Gesamt!$B$13,),0,INDIRECT("N"&amp;WEEKDAY(A8,2)+19)))</f>
        <v>3.5</v>
      </c>
      <c r="I8" s="27">
        <f t="shared" ca="1" si="2"/>
        <v>-3.5</v>
      </c>
      <c r="J8" s="7"/>
      <c r="K8" s="39"/>
      <c r="L8" s="39"/>
      <c r="M8" s="25"/>
      <c r="O8" s="35"/>
      <c r="Q8" s="7"/>
    </row>
    <row r="9" spans="1:17" x14ac:dyDescent="0.25">
      <c r="A9" s="29">
        <v>46303</v>
      </c>
      <c r="B9" t="str">
        <f t="shared" si="0"/>
        <v>Do</v>
      </c>
      <c r="C9" s="2" t="s">
        <v>66</v>
      </c>
      <c r="G9" s="27">
        <f t="shared" si="1"/>
        <v>0</v>
      </c>
      <c r="H9" s="27">
        <f ca="1">IF(Q9&lt;&gt;"",Q9,IF(OR(C9="Feiertag",A9&lt;Gesamt!$B$11,A9&gt;Gesamt!$B$13,),0,INDIRECT("N"&amp;WEEKDAY(A9,2)+19)))</f>
        <v>3.5</v>
      </c>
      <c r="I9" s="27">
        <f t="shared" ca="1" si="2"/>
        <v>-3.5</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C13" s="2" t="s">
        <v>66</v>
      </c>
      <c r="G13" s="27">
        <f t="shared" si="1"/>
        <v>0</v>
      </c>
      <c r="H13" s="27">
        <f ca="1">IF(Q13&lt;&gt;"",Q13,IF(OR(C13="Feiertag",A13&lt;Gesamt!$B$11,A13&gt;Gesamt!$B$13,),0,INDIRECT("N"&amp;WEEKDAY(A13,2)+19)))</f>
        <v>3.5</v>
      </c>
      <c r="I13" s="27">
        <f t="shared" ca="1" si="2"/>
        <v>-3.5</v>
      </c>
      <c r="J13" s="7"/>
      <c r="K13" s="39"/>
      <c r="L13" s="39"/>
      <c r="M13" s="1" t="s">
        <v>26</v>
      </c>
      <c r="N13">
        <f>COUNTIF(C2:C32, "Urlaub")+COUNTIF(C2:C32,"Urlaub halber Tag")/2</f>
        <v>0</v>
      </c>
      <c r="O13" s="35"/>
      <c r="Q13" s="7"/>
    </row>
    <row r="14" spans="1:17" x14ac:dyDescent="0.25">
      <c r="A14" s="29">
        <v>46308</v>
      </c>
      <c r="B14" t="str">
        <f t="shared" si="0"/>
        <v>Di</v>
      </c>
      <c r="C14" s="2" t="s">
        <v>66</v>
      </c>
      <c r="G14" s="27">
        <f t="shared" si="1"/>
        <v>0</v>
      </c>
      <c r="H14" s="27">
        <f ca="1">IF(Q14&lt;&gt;"",Q14,IF(OR(C14="Feiertag",A14&lt;Gesamt!$B$11,A14&gt;Gesamt!$B$13,),0,INDIRECT("N"&amp;WEEKDAY(A14,2)+19)))</f>
        <v>3.5</v>
      </c>
      <c r="I14" s="27">
        <f t="shared" ca="1" si="2"/>
        <v>-3.5</v>
      </c>
      <c r="J14" s="7"/>
      <c r="K14" s="39"/>
      <c r="L14" s="39"/>
      <c r="M14" s="25"/>
      <c r="O14" s="35"/>
      <c r="Q14" s="7"/>
    </row>
    <row r="15" spans="1:17" x14ac:dyDescent="0.25">
      <c r="A15" s="29">
        <v>46309</v>
      </c>
      <c r="B15" t="str">
        <f t="shared" si="0"/>
        <v>Mi</v>
      </c>
      <c r="C15" s="2" t="s">
        <v>66</v>
      </c>
      <c r="G15" s="27">
        <f t="shared" si="1"/>
        <v>0</v>
      </c>
      <c r="H15" s="27">
        <f ca="1">IF(Q15&lt;&gt;"",Q15,IF(OR(C15="Feiertag",A15&lt;Gesamt!$B$11,A15&gt;Gesamt!$B$13,),0,INDIRECT("N"&amp;WEEKDAY(A15,2)+19)))</f>
        <v>3.5</v>
      </c>
      <c r="I15" s="27">
        <f t="shared" ca="1" si="2"/>
        <v>-3.5</v>
      </c>
      <c r="J15" s="7"/>
      <c r="K15" s="39"/>
      <c r="L15" s="39"/>
      <c r="M15" s="1" t="s">
        <v>58</v>
      </c>
      <c r="N15">
        <f>Gesamt!B5+Gesamt!B7-SUM(Gesamt!G2:G11)</f>
        <v>3</v>
      </c>
      <c r="O15" s="35"/>
      <c r="Q15" s="7"/>
    </row>
    <row r="16" spans="1:17" x14ac:dyDescent="0.25">
      <c r="A16" s="29">
        <v>46310</v>
      </c>
      <c r="B16" t="str">
        <f t="shared" si="0"/>
        <v>Do</v>
      </c>
      <c r="C16" s="2" t="s">
        <v>66</v>
      </c>
      <c r="G16" s="27">
        <f t="shared" si="1"/>
        <v>0</v>
      </c>
      <c r="H16" s="27">
        <f ca="1">IF(Q16&lt;&gt;"",Q16,IF(OR(C16="Feiertag",A16&lt;Gesamt!$B$11,A16&gt;Gesamt!$B$13,),0,INDIRECT("N"&amp;WEEKDAY(A16,2)+19)))</f>
        <v>3.5</v>
      </c>
      <c r="I16" s="27">
        <f t="shared" ca="1" si="2"/>
        <v>-3.5</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C20" s="2" t="s">
        <v>66</v>
      </c>
      <c r="G20" s="27">
        <f t="shared" si="1"/>
        <v>0</v>
      </c>
      <c r="H20" s="27">
        <f ca="1">IF(Q20&lt;&gt;"",Q20,IF(OR(C20="Feiertag",A20&lt;Gesamt!$B$11,A20&gt;Gesamt!$B$13,),0,INDIRECT("N"&amp;WEEKDAY(A20,2)+19)))</f>
        <v>3.5</v>
      </c>
      <c r="I20" s="27">
        <f t="shared" ca="1" si="2"/>
        <v>-3.5</v>
      </c>
      <c r="J20" s="7"/>
      <c r="K20" s="39"/>
      <c r="L20" s="39"/>
      <c r="M20" s="6" t="s">
        <v>43</v>
      </c>
      <c r="N20" s="7">
        <f>Gesamt!C30</f>
        <v>3.5</v>
      </c>
      <c r="O20" s="35"/>
      <c r="Q20" s="7"/>
    </row>
    <row r="21" spans="1:17" x14ac:dyDescent="0.25">
      <c r="A21" s="29">
        <v>46315</v>
      </c>
      <c r="B21" t="str">
        <f t="shared" si="0"/>
        <v>Di</v>
      </c>
      <c r="C21" s="2" t="s">
        <v>66</v>
      </c>
      <c r="G21" s="27">
        <f t="shared" si="1"/>
        <v>0</v>
      </c>
      <c r="H21" s="27">
        <f ca="1">IF(Q21&lt;&gt;"",Q21,IF(OR(C21="Feiertag",A21&lt;Gesamt!$B$11,A21&gt;Gesamt!$B$13,),0,INDIRECT("N"&amp;WEEKDAY(A21,2)+19)))</f>
        <v>3.5</v>
      </c>
      <c r="I21" s="27">
        <f t="shared" ca="1" si="2"/>
        <v>-3.5</v>
      </c>
      <c r="J21" s="7"/>
      <c r="K21" s="39"/>
      <c r="L21" s="39"/>
      <c r="M21" s="6" t="s">
        <v>44</v>
      </c>
      <c r="N21" s="7">
        <f>Gesamt!C31</f>
        <v>3.5</v>
      </c>
      <c r="O21" s="35"/>
      <c r="Q21" s="7"/>
    </row>
    <row r="22" spans="1:17" x14ac:dyDescent="0.25">
      <c r="A22" s="29">
        <v>46316</v>
      </c>
      <c r="B22" t="str">
        <f t="shared" si="0"/>
        <v>Mi</v>
      </c>
      <c r="C22" s="2" t="s">
        <v>66</v>
      </c>
      <c r="G22" s="27">
        <f t="shared" si="1"/>
        <v>0</v>
      </c>
      <c r="H22" s="27">
        <f ca="1">IF(Q22&lt;&gt;"",Q22,IF(OR(C22="Feiertag",A22&lt;Gesamt!$B$11,A22&gt;Gesamt!$B$13,),0,INDIRECT("N"&amp;WEEKDAY(A22,2)+19)))</f>
        <v>3.5</v>
      </c>
      <c r="I22" s="27">
        <f t="shared" ca="1" si="2"/>
        <v>-3.5</v>
      </c>
      <c r="J22" s="7"/>
      <c r="K22" s="39"/>
      <c r="L22" s="39"/>
      <c r="M22" s="6" t="s">
        <v>45</v>
      </c>
      <c r="N22" s="7">
        <f>Gesamt!C32</f>
        <v>3.5</v>
      </c>
      <c r="O22" s="35"/>
      <c r="Q22" s="7"/>
    </row>
    <row r="23" spans="1:17" x14ac:dyDescent="0.25">
      <c r="A23" s="29">
        <v>46317</v>
      </c>
      <c r="B23" t="str">
        <f t="shared" si="0"/>
        <v>Do</v>
      </c>
      <c r="C23" s="2" t="s">
        <v>66</v>
      </c>
      <c r="G23" s="27">
        <f t="shared" si="1"/>
        <v>0</v>
      </c>
      <c r="H23" s="27">
        <f ca="1">IF(Q23&lt;&gt;"",Q23,IF(OR(C23="Feiertag",A23&lt;Gesamt!$B$11,A23&gt;Gesamt!$B$13,),0,INDIRECT("N"&amp;WEEKDAY(A23,2)+19)))</f>
        <v>3.5</v>
      </c>
      <c r="I23" s="27">
        <f t="shared" ca="1" si="2"/>
        <v>-3.5</v>
      </c>
      <c r="J23" s="7"/>
      <c r="K23" s="39"/>
      <c r="L23" s="39"/>
      <c r="M23" s="6" t="s">
        <v>46</v>
      </c>
      <c r="N23" s="7">
        <f>Gesamt!C33</f>
        <v>3.5</v>
      </c>
      <c r="O23" s="35"/>
      <c r="Q23" s="7"/>
    </row>
    <row r="24" spans="1:17" x14ac:dyDescent="0.2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46322</v>
      </c>
      <c r="B28" t="str">
        <f t="shared" si="0"/>
        <v>Di</v>
      </c>
      <c r="C28" s="2" t="s">
        <v>66</v>
      </c>
      <c r="G28" s="27">
        <f t="shared" si="1"/>
        <v>0</v>
      </c>
      <c r="H28" s="27">
        <f ca="1">IF(Q28&lt;&gt;"",Q28,IF(OR(C28="Feiertag",A28&lt;Gesamt!$B$11,A28&gt;Gesamt!$B$13,),0,INDIRECT("N"&amp;WEEKDAY(A28,2)+19)))</f>
        <v>3.5</v>
      </c>
      <c r="I28" s="27">
        <f t="shared" ca="1" si="2"/>
        <v>-3.5</v>
      </c>
      <c r="J28" s="7"/>
      <c r="K28" s="39"/>
      <c r="L28" s="39"/>
      <c r="O28" s="35"/>
      <c r="Q28" s="7"/>
    </row>
    <row r="29" spans="1:17" x14ac:dyDescent="0.25">
      <c r="A29" s="29">
        <v>46323</v>
      </c>
      <c r="B29" t="str">
        <f t="shared" si="0"/>
        <v>Mi</v>
      </c>
      <c r="C29" s="2" t="s">
        <v>66</v>
      </c>
      <c r="G29" s="27">
        <f t="shared" si="1"/>
        <v>0</v>
      </c>
      <c r="H29" s="27">
        <f ca="1">IF(Q29&lt;&gt;"",Q29,IF(OR(C29="Feiertag",A29&lt;Gesamt!$B$11,A29&gt;Gesamt!$B$13,),0,INDIRECT("N"&amp;WEEKDAY(A29,2)+19)))</f>
        <v>3.5</v>
      </c>
      <c r="I29" s="27">
        <f t="shared" ca="1" si="2"/>
        <v>-3.5</v>
      </c>
      <c r="J29" s="7"/>
      <c r="K29" s="39"/>
      <c r="L29" s="39"/>
      <c r="O29" s="35"/>
      <c r="Q29" s="7"/>
    </row>
    <row r="30" spans="1:17" x14ac:dyDescent="0.25">
      <c r="A30" s="29">
        <v>46324</v>
      </c>
      <c r="B30" t="str">
        <f t="shared" si="0"/>
        <v>Do</v>
      </c>
      <c r="C30" s="2" t="s">
        <v>66</v>
      </c>
      <c r="G30" s="27">
        <f t="shared" si="1"/>
        <v>0</v>
      </c>
      <c r="H30" s="27">
        <f ca="1">IF(Q30&lt;&gt;"",Q30,IF(OR(C30="Feiertag",A30&lt;Gesamt!$B$11,A30&gt;Gesamt!$B$13,),0,INDIRECT("N"&amp;WEEKDAY(A30,2)+19)))</f>
        <v>3.5</v>
      </c>
      <c r="I30" s="27">
        <f t="shared" ca="1" si="2"/>
        <v>-3.5</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F29" sqref="F29"/>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November 2026</v>
      </c>
      <c r="O1" s="34"/>
      <c r="Q1" s="33" t="s">
        <v>56</v>
      </c>
    </row>
    <row r="2" spans="1:17" x14ac:dyDescent="0.2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C3" s="2" t="s">
        <v>66</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ca="1" si="2">IF(OR(C3="Überstundenabbau",C3="Urlaub halber Tag",E3&lt;&gt;""),G3-H3,0)</f>
        <v>-3.5</v>
      </c>
      <c r="J3" s="7"/>
      <c r="K3" s="39"/>
      <c r="L3" s="39"/>
      <c r="M3" s="41" t="str">
        <f>Gesamt!A3</f>
        <v xml:space="preserve">Katrin Orlando </v>
      </c>
      <c r="N3" s="41"/>
      <c r="O3" s="35"/>
      <c r="Q3" s="7"/>
    </row>
    <row r="4" spans="1:17" x14ac:dyDescent="0.25">
      <c r="A4" s="29">
        <v>46329</v>
      </c>
      <c r="B4" t="str">
        <f t="shared" si="0"/>
        <v>Di</v>
      </c>
      <c r="C4" s="2" t="s">
        <v>66</v>
      </c>
      <c r="G4" s="27">
        <f t="shared" si="1"/>
        <v>0</v>
      </c>
      <c r="H4" s="27">
        <f ca="1">IF(Q4&lt;&gt;"",Q4,IF(OR(C4="Feiertag",A4&lt;Gesamt!$B$11,A4&gt;Gesamt!$B$13,),0,INDIRECT("N"&amp;WEEKDAY(A4,2)+19)))</f>
        <v>3.5</v>
      </c>
      <c r="I4" s="27">
        <f t="shared" ca="1" si="2"/>
        <v>-3.5</v>
      </c>
      <c r="J4" s="7"/>
      <c r="K4" s="39"/>
      <c r="L4" s="39"/>
      <c r="O4" s="35"/>
      <c r="Q4" s="7"/>
    </row>
    <row r="5" spans="1:17" x14ac:dyDescent="0.25">
      <c r="A5" s="29">
        <v>46330</v>
      </c>
      <c r="B5" t="str">
        <f t="shared" si="0"/>
        <v>Mi</v>
      </c>
      <c r="C5" s="2" t="s">
        <v>66</v>
      </c>
      <c r="G5" s="27">
        <f t="shared" si="1"/>
        <v>0</v>
      </c>
      <c r="H5" s="27">
        <f ca="1">IF(Q5&lt;&gt;"",Q5,IF(OR(C5="Feiertag",A5&lt;Gesamt!$B$11,A5&gt;Gesamt!$B$13,),0,INDIRECT("N"&amp;WEEKDAY(A5,2)+19)))</f>
        <v>3.5</v>
      </c>
      <c r="I5" s="27">
        <f t="shared" ca="1" si="2"/>
        <v>-3.5</v>
      </c>
      <c r="J5" s="7"/>
      <c r="K5" s="39"/>
      <c r="L5" s="39"/>
      <c r="M5" s="1" t="s">
        <v>77</v>
      </c>
      <c r="N5" s="27">
        <f ca="1">SUM(I2:I32)</f>
        <v>-59.5</v>
      </c>
      <c r="O5" s="35"/>
      <c r="Q5" s="7"/>
    </row>
    <row r="6" spans="1:17" x14ac:dyDescent="0.25">
      <c r="A6" s="29">
        <v>46331</v>
      </c>
      <c r="B6" t="str">
        <f t="shared" si="0"/>
        <v>Do</v>
      </c>
      <c r="C6" s="2" t="s">
        <v>66</v>
      </c>
      <c r="G6" s="27">
        <f t="shared" si="1"/>
        <v>0</v>
      </c>
      <c r="H6" s="27">
        <f ca="1">IF(Q6&lt;&gt;"",Q6,IF(OR(C6="Feiertag",A6&lt;Gesamt!$B$11,A6&gt;Gesamt!$B$13,),0,INDIRECT("N"&amp;WEEKDAY(A6,2)+19)))</f>
        <v>3.5</v>
      </c>
      <c r="I6" s="27">
        <f t="shared" ca="1" si="2"/>
        <v>-3.5</v>
      </c>
      <c r="J6" s="7"/>
      <c r="K6" s="39"/>
      <c r="L6" s="39"/>
      <c r="M6" s="25"/>
      <c r="O6" s="35"/>
      <c r="Q6" s="7"/>
    </row>
    <row r="7" spans="1:17" x14ac:dyDescent="0.25">
      <c r="A7" s="29">
        <v>46332</v>
      </c>
      <c r="B7" t="str">
        <f t="shared" si="0"/>
        <v>Fr</v>
      </c>
      <c r="G7" s="27">
        <f t="shared" si="1"/>
        <v>0</v>
      </c>
      <c r="H7" s="27">
        <f ca="1">IF(Q7&lt;&gt;"",Q7,IF(OR(C7="Feiertag",A7&lt;Gesamt!$B$11,A7&gt;Gesamt!$B$13,),0,INDIRECT("N"&amp;WEEKDAY(A7,2)+19)))</f>
        <v>0</v>
      </c>
      <c r="I7" s="27">
        <f t="shared" si="2"/>
        <v>0</v>
      </c>
      <c r="J7" s="7"/>
      <c r="K7" s="39"/>
      <c r="L7" s="39"/>
      <c r="M7" s="1" t="s">
        <v>78</v>
      </c>
      <c r="N7" s="27">
        <f ca="1">Gesamt!B9+SUM(Gesamt!E2:E12)-SUM(Gesamt!J2:J12)</f>
        <v>6.2500000000000284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C10" s="2" t="s">
        <v>66</v>
      </c>
      <c r="G10" s="27">
        <f t="shared" si="1"/>
        <v>0</v>
      </c>
      <c r="H10" s="27">
        <f ca="1">IF(Q10&lt;&gt;"",Q10,IF(OR(C10="Feiertag",A10&lt;Gesamt!$B$11,A10&gt;Gesamt!$B$13,),0,INDIRECT("N"&amp;WEEKDAY(A10,2)+19)))</f>
        <v>3.5</v>
      </c>
      <c r="I10" s="27">
        <f t="shared" ca="1" si="2"/>
        <v>-3.5</v>
      </c>
      <c r="J10" s="7"/>
      <c r="K10" s="39"/>
      <c r="L10" s="39"/>
      <c r="M10" s="25"/>
      <c r="O10" s="35"/>
      <c r="Q10" s="7"/>
    </row>
    <row r="11" spans="1:17" x14ac:dyDescent="0.25">
      <c r="A11" s="29">
        <v>46336</v>
      </c>
      <c r="B11" t="str">
        <f t="shared" si="0"/>
        <v>Di</v>
      </c>
      <c r="C11" s="2" t="s">
        <v>66</v>
      </c>
      <c r="G11" s="27">
        <f t="shared" si="1"/>
        <v>0</v>
      </c>
      <c r="H11" s="27">
        <f ca="1">IF(Q11&lt;&gt;"",Q11,IF(OR(C11="Feiertag",A11&lt;Gesamt!$B$11,A11&gt;Gesamt!$B$13,),0,INDIRECT("N"&amp;WEEKDAY(A11,2)+19)))</f>
        <v>3.5</v>
      </c>
      <c r="I11" s="27">
        <f t="shared" ca="1" si="2"/>
        <v>-3.5</v>
      </c>
      <c r="J11" s="7"/>
      <c r="K11" s="39"/>
      <c r="L11" s="39"/>
      <c r="M11" s="1" t="s">
        <v>57</v>
      </c>
      <c r="N11" s="28">
        <f>SUM(Gesamt!F2:F12)</f>
        <v>0</v>
      </c>
      <c r="O11" s="35"/>
      <c r="Q11" s="7"/>
    </row>
    <row r="12" spans="1:17" x14ac:dyDescent="0.25">
      <c r="A12" s="29">
        <v>46337</v>
      </c>
      <c r="B12" t="str">
        <f t="shared" si="0"/>
        <v>Mi</v>
      </c>
      <c r="C12" s="2" t="s">
        <v>66</v>
      </c>
      <c r="G12" s="27">
        <f t="shared" si="1"/>
        <v>0</v>
      </c>
      <c r="H12" s="27">
        <f ca="1">IF(Q12&lt;&gt;"",Q12,IF(OR(C12="Feiertag",A12&lt;Gesamt!$B$11,A12&gt;Gesamt!$B$13,),0,INDIRECT("N"&amp;WEEKDAY(A12,2)+19)))</f>
        <v>3.5</v>
      </c>
      <c r="I12" s="27">
        <f t="shared" ca="1" si="2"/>
        <v>-3.5</v>
      </c>
      <c r="J12" s="7"/>
      <c r="K12" s="39"/>
      <c r="L12" s="39"/>
      <c r="M12" s="25"/>
      <c r="O12" s="35"/>
      <c r="Q12" s="7"/>
    </row>
    <row r="13" spans="1:17" x14ac:dyDescent="0.25">
      <c r="A13" s="29">
        <v>46338</v>
      </c>
      <c r="B13" t="str">
        <f t="shared" si="0"/>
        <v>Do</v>
      </c>
      <c r="C13" s="2" t="s">
        <v>66</v>
      </c>
      <c r="G13" s="27">
        <f t="shared" si="1"/>
        <v>0</v>
      </c>
      <c r="H13" s="27">
        <f ca="1">IF(Q13&lt;&gt;"",Q13,IF(OR(C13="Feiertag",A13&lt;Gesamt!$B$11,A13&gt;Gesamt!$B$13,),0,INDIRECT("N"&amp;WEEKDAY(A13,2)+19)))</f>
        <v>3.5</v>
      </c>
      <c r="I13" s="27">
        <f t="shared" ca="1" si="2"/>
        <v>-3.5</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3</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C17" s="2" t="s">
        <v>66</v>
      </c>
      <c r="G17" s="27">
        <f t="shared" si="1"/>
        <v>0</v>
      </c>
      <c r="H17" s="27">
        <f ca="1">IF(Q17&lt;&gt;"",Q17,IF(OR(C17="Feiertag",A17&lt;Gesamt!$B$11,A17&gt;Gesamt!$B$13,),0,INDIRECT("N"&amp;WEEKDAY(A17,2)+19)))</f>
        <v>3.5</v>
      </c>
      <c r="I17" s="27">
        <f t="shared" ca="1" si="2"/>
        <v>-3.5</v>
      </c>
      <c r="J17" s="7"/>
      <c r="K17" s="39"/>
      <c r="L17" s="39"/>
      <c r="M17" s="1" t="s">
        <v>50</v>
      </c>
      <c r="N17" s="27">
        <f>SUM(G2:G32)</f>
        <v>0</v>
      </c>
      <c r="O17" s="35"/>
      <c r="Q17" s="7"/>
    </row>
    <row r="18" spans="1:17" x14ac:dyDescent="0.25">
      <c r="A18" s="29">
        <v>46343</v>
      </c>
      <c r="B18" t="str">
        <f t="shared" si="0"/>
        <v>Di</v>
      </c>
      <c r="C18" s="2" t="s">
        <v>66</v>
      </c>
      <c r="G18" s="27">
        <f t="shared" si="1"/>
        <v>0</v>
      </c>
      <c r="H18" s="27">
        <f ca="1">IF(Q18&lt;&gt;"",Q18,IF(OR(C18="Feiertag",A18&lt;Gesamt!$B$11,A18&gt;Gesamt!$B$13,),0,INDIRECT("N"&amp;WEEKDAY(A18,2)+19)))</f>
        <v>3.5</v>
      </c>
      <c r="I18" s="27">
        <f t="shared" ca="1" si="2"/>
        <v>-3.5</v>
      </c>
      <c r="J18" s="7"/>
      <c r="K18" s="39"/>
      <c r="L18" s="39"/>
      <c r="O18" s="35"/>
      <c r="Q18" s="7"/>
    </row>
    <row r="19" spans="1:17" x14ac:dyDescent="0.25">
      <c r="A19" s="29">
        <v>46344</v>
      </c>
      <c r="B19" t="str">
        <f t="shared" si="0"/>
        <v>Mi</v>
      </c>
      <c r="C19" s="2" t="s">
        <v>66</v>
      </c>
      <c r="G19" s="27">
        <f t="shared" si="1"/>
        <v>0</v>
      </c>
      <c r="H19" s="27">
        <f ca="1">IF(Q19&lt;&gt;"",Q19,IF(OR(C19="Feiertag",A19&lt;Gesamt!$B$11,A19&gt;Gesamt!$B$13,),0,INDIRECT("N"&amp;WEEKDAY(A19,2)+19)))</f>
        <v>3.5</v>
      </c>
      <c r="I19" s="27">
        <f t="shared" ca="1" si="2"/>
        <v>-3.5</v>
      </c>
      <c r="J19" s="7"/>
      <c r="K19" s="39"/>
      <c r="L19" s="39"/>
      <c r="M19" s="13" t="s">
        <v>6</v>
      </c>
      <c r="O19" s="35"/>
      <c r="Q19" s="7"/>
    </row>
    <row r="20" spans="1:17" x14ac:dyDescent="0.25">
      <c r="A20" s="29">
        <v>46345</v>
      </c>
      <c r="B20" t="str">
        <f t="shared" si="0"/>
        <v>Do</v>
      </c>
      <c r="C20" s="2" t="s">
        <v>66</v>
      </c>
      <c r="G20" s="27">
        <f t="shared" si="1"/>
        <v>0</v>
      </c>
      <c r="H20" s="27">
        <f ca="1">IF(Q20&lt;&gt;"",Q20,IF(OR(C20="Feiertag",A20&lt;Gesamt!$B$11,A20&gt;Gesamt!$B$13,),0,INDIRECT("N"&amp;WEEKDAY(A20,2)+19)))</f>
        <v>3.5</v>
      </c>
      <c r="I20" s="27">
        <f t="shared" ca="1" si="2"/>
        <v>-3.5</v>
      </c>
      <c r="J20" s="7"/>
      <c r="K20" s="39"/>
      <c r="L20" s="39"/>
      <c r="M20" s="6" t="s">
        <v>43</v>
      </c>
      <c r="N20" s="7">
        <f>Gesamt!C30</f>
        <v>3.5</v>
      </c>
      <c r="O20" s="35"/>
      <c r="Q20" s="7"/>
    </row>
    <row r="21" spans="1:17" x14ac:dyDescent="0.2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46349</v>
      </c>
      <c r="B24" t="str">
        <f t="shared" si="0"/>
        <v>Mo</v>
      </c>
      <c r="C24" s="2" t="s">
        <v>66</v>
      </c>
      <c r="G24" s="27">
        <f t="shared" si="1"/>
        <v>0</v>
      </c>
      <c r="H24" s="27">
        <f ca="1">IF(Q24&lt;&gt;"",Q24,IF(OR(C24="Feiertag",A24&lt;Gesamt!$B$11,A24&gt;Gesamt!$B$13,),0,INDIRECT("N"&amp;WEEKDAY(A24,2)+19)))</f>
        <v>3.5</v>
      </c>
      <c r="I24" s="27">
        <f t="shared" ca="1" si="2"/>
        <v>-3.5</v>
      </c>
      <c r="J24" s="7"/>
      <c r="K24" s="39"/>
      <c r="L24" s="39"/>
      <c r="M24" s="6" t="s">
        <v>47</v>
      </c>
      <c r="N24" s="7">
        <f>Gesamt!C34</f>
        <v>0</v>
      </c>
      <c r="O24" s="35"/>
      <c r="Q24" s="7"/>
    </row>
    <row r="25" spans="1:17" x14ac:dyDescent="0.25">
      <c r="A25" s="29">
        <v>46350</v>
      </c>
      <c r="B25" t="str">
        <f t="shared" si="0"/>
        <v>Di</v>
      </c>
      <c r="C25" s="2" t="s">
        <v>66</v>
      </c>
      <c r="G25" s="27">
        <f t="shared" si="1"/>
        <v>0</v>
      </c>
      <c r="H25" s="27">
        <f ca="1">IF(Q25&lt;&gt;"",Q25,IF(OR(C25="Feiertag",A25&lt;Gesamt!$B$11,A25&gt;Gesamt!$B$13,),0,INDIRECT("N"&amp;WEEKDAY(A25,2)+19)))</f>
        <v>3.5</v>
      </c>
      <c r="I25" s="27">
        <f t="shared" ca="1" si="2"/>
        <v>-3.5</v>
      </c>
      <c r="J25" s="7"/>
      <c r="K25" s="39"/>
      <c r="L25" s="39"/>
      <c r="M25" s="6" t="s">
        <v>48</v>
      </c>
      <c r="N25" s="7">
        <f>Gesamt!C35</f>
        <v>0</v>
      </c>
      <c r="O25" s="35"/>
      <c r="Q25" s="7"/>
    </row>
    <row r="26" spans="1:17" x14ac:dyDescent="0.25">
      <c r="A26" s="29">
        <v>46351</v>
      </c>
      <c r="B26" t="str">
        <f t="shared" si="0"/>
        <v>Mi</v>
      </c>
      <c r="C26" s="2" t="s">
        <v>66</v>
      </c>
      <c r="G26" s="27">
        <f t="shared" si="1"/>
        <v>0</v>
      </c>
      <c r="H26" s="27">
        <f ca="1">IF(Q26&lt;&gt;"",Q26,IF(OR(C26="Feiertag",A26&lt;Gesamt!$B$11,A26&gt;Gesamt!$B$13,),0,INDIRECT("N"&amp;WEEKDAY(A26,2)+19)))</f>
        <v>3.5</v>
      </c>
      <c r="I26" s="27">
        <f t="shared" ca="1" si="2"/>
        <v>-3.5</v>
      </c>
      <c r="J26" s="7"/>
      <c r="K26" s="39"/>
      <c r="L26" s="39"/>
      <c r="M26" s="6" t="s">
        <v>49</v>
      </c>
      <c r="N26" s="7">
        <f>Gesamt!C36</f>
        <v>0</v>
      </c>
      <c r="O26" s="35"/>
      <c r="Q26" s="7"/>
    </row>
    <row r="27" spans="1:17" x14ac:dyDescent="0.25">
      <c r="A27" s="29">
        <v>46352</v>
      </c>
      <c r="B27" t="str">
        <f t="shared" si="0"/>
        <v>Do</v>
      </c>
      <c r="C27" s="2" t="s">
        <v>66</v>
      </c>
      <c r="G27" s="27">
        <f t="shared" si="1"/>
        <v>0</v>
      </c>
      <c r="H27" s="27">
        <f ca="1">IF(Q27&lt;&gt;"",Q27,IF(OR(C27="Feiertag",A27&lt;Gesamt!$B$11,A27&gt;Gesamt!$B$13,),0,INDIRECT("N"&amp;WEEKDAY(A27,2)+19)))</f>
        <v>3.5</v>
      </c>
      <c r="I27" s="27">
        <f t="shared" ca="1" si="2"/>
        <v>-3.5</v>
      </c>
      <c r="J27" s="7"/>
      <c r="K27" s="39"/>
      <c r="L27" s="39"/>
      <c r="M27" s="13" t="s">
        <v>54</v>
      </c>
      <c r="N27" s="27">
        <f>SUM(N20:N26)</f>
        <v>14</v>
      </c>
      <c r="O27" s="35"/>
      <c r="Q27" s="7"/>
    </row>
    <row r="28" spans="1:17" x14ac:dyDescent="0.2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C31" s="2" t="s">
        <v>66</v>
      </c>
      <c r="G31" s="27">
        <f t="shared" si="1"/>
        <v>0</v>
      </c>
      <c r="H31" s="27">
        <f ca="1">IF(Q31&lt;&gt;"",Q31,IF(OR(C31="Feiertag",A31&lt;Gesamt!$B$11,A31&gt;Gesamt!$B$13,),0,INDIRECT("N"&amp;WEEKDAY(A31,2)+19)))</f>
        <v>3.5</v>
      </c>
      <c r="I31" s="27">
        <f t="shared" ca="1" si="2"/>
        <v>-3.5</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 sqref="C2"/>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Dezember 2026</v>
      </c>
      <c r="O1" s="34"/>
      <c r="Q1" s="33" t="s">
        <v>56</v>
      </c>
    </row>
    <row r="2" spans="1:17" x14ac:dyDescent="0.25">
      <c r="A2" s="29">
        <v>46357</v>
      </c>
      <c r="B2" t="str">
        <f>TEXT(A2,"TTT")</f>
        <v>Di</v>
      </c>
      <c r="C2" s="2" t="s">
        <v>22</v>
      </c>
      <c r="G2" s="27">
        <f ca="1">IF(OR(C2="krank",C2="Urlaub",C2="Sonderurlaub"), H2,IF(D2&lt;=E2,(E2-D2-F2)*24,(1-D2+E2-F2)*24)+IF(C2= "Urlaub halber Tag",H2/2,0)+IF(AND(C2="Urlaub halber Tag", J2="halber Arbeitstag"),H2/2,0))</f>
        <v>3.5</v>
      </c>
      <c r="H2" s="27">
        <f ca="1">IF(Q2&lt;&gt;"",Q2,IF(OR(C2="Feiertag",A2&lt;Gesamt!$B$11,A2&gt;Gesamt!$B$13,),0,INDIRECT("N"&amp;WEEKDAY(A2,2)+19)))</f>
        <v>3.5</v>
      </c>
      <c r="I2" s="27">
        <f>IF(OR(C2="Überstundenabbau",C2="Urlaub halber Tag",E2&lt;&gt;""),G2-H2,0)</f>
        <v>0</v>
      </c>
      <c r="J2" s="7"/>
      <c r="K2" s="39"/>
      <c r="L2" s="39"/>
      <c r="M2" s="25"/>
      <c r="O2" s="35"/>
      <c r="Q2" s="7"/>
    </row>
    <row r="3" spans="1:17" x14ac:dyDescent="0.25">
      <c r="A3" s="29">
        <v>46358</v>
      </c>
      <c r="B3" t="str">
        <f t="shared" ref="B3:B32" si="0">TEXT(A3,"TTT")</f>
        <v>Mi</v>
      </c>
      <c r="C3" s="2" t="s">
        <v>22</v>
      </c>
      <c r="G3" s="27">
        <f t="shared" ref="G3:G32" ca="1" si="1">IF(OR(C3="krank",C3="Urlaub",C3="Sonderurlaub"), H3,IF(D3&lt;=E3,(E3-D3-F3)*24,(1-D3+E3-F3)*24)+IF(C3= "Urlaub halber Tag",H3/2,0)+IF(AND(C3="Urlaub halber Tag", J3="halber Arbeitstag"),H3/2,0))</f>
        <v>3.5</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25">
      <c r="A4" s="29">
        <v>46359</v>
      </c>
      <c r="B4" t="str">
        <f t="shared" si="0"/>
        <v>Do</v>
      </c>
      <c r="C4" s="2" t="s">
        <v>22</v>
      </c>
      <c r="G4" s="27">
        <f t="shared" ca="1" si="1"/>
        <v>3.5</v>
      </c>
      <c r="H4" s="27">
        <f ca="1">IF(Q4&lt;&gt;"",Q4,IF(OR(C4="Feiertag",A4&lt;Gesamt!$B$11,A4&gt;Gesamt!$B$13,),0,INDIRECT("N"&amp;WEEKDAY(A4,2)+19)))</f>
        <v>3.5</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0</v>
      </c>
      <c r="I5" s="27">
        <f t="shared" si="2"/>
        <v>0</v>
      </c>
      <c r="J5" s="7"/>
      <c r="K5" s="39"/>
      <c r="L5" s="39"/>
      <c r="M5" s="1" t="s">
        <v>77</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78</v>
      </c>
      <c r="N7" s="27">
        <f ca="1">Gesamt!B9+SUM(Gesamt!E2:E13)-SUM(Gesamt!J2:J13)</f>
        <v>6.2500000000000284</v>
      </c>
      <c r="O7" s="35"/>
      <c r="Q7" s="7"/>
    </row>
    <row r="8" spans="1:17" x14ac:dyDescent="0.25">
      <c r="A8" s="29">
        <v>46363</v>
      </c>
      <c r="B8" t="str">
        <f t="shared" si="0"/>
        <v>Mo</v>
      </c>
      <c r="G8" s="27">
        <f t="shared" si="1"/>
        <v>0</v>
      </c>
      <c r="H8" s="27">
        <f ca="1">IF(Q8&lt;&gt;"",Q8,IF(OR(C8="Feiertag",A8&lt;Gesamt!$B$11,A8&gt;Gesamt!$B$13,),0,INDIRECT("N"&amp;WEEKDAY(A8,2)+19)))</f>
        <v>3.5</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3</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Gesamt!B5+Gesamt!B7-SUM(Gesamt!G2:G13)</f>
        <v>0</v>
      </c>
      <c r="O15" s="35"/>
      <c r="Q15" s="7"/>
    </row>
    <row r="16" spans="1:17" x14ac:dyDescent="0.25">
      <c r="A16" s="29">
        <v>46371</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3.5</v>
      </c>
      <c r="I17" s="27">
        <f t="shared" si="2"/>
        <v>0</v>
      </c>
      <c r="J17" s="7"/>
      <c r="K17" s="39"/>
      <c r="L17" s="39"/>
      <c r="M17" s="1" t="s">
        <v>50</v>
      </c>
      <c r="N17" s="27">
        <f ca="1">SUM(G2:G32)</f>
        <v>10.5</v>
      </c>
      <c r="O17" s="35"/>
      <c r="Q17" s="7"/>
    </row>
    <row r="18" spans="1:17" x14ac:dyDescent="0.25">
      <c r="A18" s="29">
        <v>46373</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46377</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5">
      <c r="A23" s="29">
        <v>46378</v>
      </c>
      <c r="B23" t="str">
        <f t="shared" si="0"/>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5">
      <c r="A24" s="29">
        <v>46379</v>
      </c>
      <c r="B24" t="str">
        <f t="shared" si="0"/>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5">
      <c r="A25" s="29">
        <v>46380</v>
      </c>
      <c r="B25" t="str">
        <f t="shared" si="0"/>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3.5</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3.5</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3.5</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3.5</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D24" sqref="D2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28515625" style="2" bestFit="1" customWidth="1"/>
    <col min="6" max="9" width="11.42578125" style="2"/>
    <col min="10" max="10" width="22.71093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2" t="s">
        <v>72</v>
      </c>
      <c r="B3" s="42"/>
      <c r="D3" s="6" t="s">
        <v>10</v>
      </c>
      <c r="E3" s="7">
        <f>Februar!N5</f>
        <v>0</v>
      </c>
      <c r="F3" s="8">
        <f>Februar!N9</f>
        <v>0</v>
      </c>
      <c r="G3" s="2">
        <f>Februar!N13</f>
        <v>0</v>
      </c>
      <c r="H3" s="7">
        <f>Februar!N17</f>
        <v>0</v>
      </c>
      <c r="I3" s="7"/>
      <c r="J3" s="7">
        <v>0</v>
      </c>
      <c r="Z3" s="2" t="b">
        <v>1</v>
      </c>
    </row>
    <row r="4" spans="1:26" x14ac:dyDescent="0.25">
      <c r="D4" s="6" t="s">
        <v>11</v>
      </c>
      <c r="E4" s="7">
        <f ca="1">März!N5</f>
        <v>2.2500000000000027</v>
      </c>
      <c r="F4" s="8">
        <f>März!N9</f>
        <v>0</v>
      </c>
      <c r="G4" s="2">
        <f>März!N13</f>
        <v>0</v>
      </c>
      <c r="H4" s="7">
        <f>März!N17</f>
        <v>19.750000000000004</v>
      </c>
      <c r="I4" s="7"/>
      <c r="J4" s="7">
        <v>0</v>
      </c>
      <c r="Z4" s="2" t="b">
        <v>1</v>
      </c>
    </row>
    <row r="5" spans="1:26" x14ac:dyDescent="0.25">
      <c r="A5" s="1" t="s">
        <v>28</v>
      </c>
      <c r="B5" s="2">
        <v>16</v>
      </c>
      <c r="D5" s="6" t="s">
        <v>12</v>
      </c>
      <c r="E5" s="7">
        <f ca="1">April!N5</f>
        <v>0.75000000000000577</v>
      </c>
      <c r="F5" s="8">
        <f>April!N9</f>
        <v>0</v>
      </c>
      <c r="G5" s="2">
        <f>April!N13</f>
        <v>0</v>
      </c>
      <c r="H5" s="7">
        <f>April!N17</f>
        <v>60.25</v>
      </c>
      <c r="I5" s="7"/>
      <c r="J5" s="7">
        <v>0</v>
      </c>
      <c r="Z5" s="2" t="b">
        <v>0</v>
      </c>
    </row>
    <row r="6" spans="1:26" x14ac:dyDescent="0.25">
      <c r="D6" s="6" t="s">
        <v>13</v>
      </c>
      <c r="E6" s="7">
        <f ca="1">Mai!N5</f>
        <v>22.750000000000007</v>
      </c>
      <c r="F6" s="8">
        <f>Mai!N9</f>
        <v>0</v>
      </c>
      <c r="G6" s="2">
        <f>Mai!N13</f>
        <v>0</v>
      </c>
      <c r="H6" s="7">
        <f>Mai!N17</f>
        <v>71.75</v>
      </c>
      <c r="I6" s="7"/>
      <c r="J6" s="7">
        <v>0</v>
      </c>
      <c r="Z6" s="2" t="b">
        <v>0</v>
      </c>
    </row>
    <row r="7" spans="1:26" x14ac:dyDescent="0.25">
      <c r="A7" s="1" t="s">
        <v>30</v>
      </c>
      <c r="B7" s="2">
        <v>0</v>
      </c>
      <c r="D7" s="6" t="s">
        <v>14</v>
      </c>
      <c r="E7" s="7">
        <f ca="1">Juni!N5</f>
        <v>22.250000000000007</v>
      </c>
      <c r="F7" s="8">
        <f>Juni!N9</f>
        <v>0</v>
      </c>
      <c r="G7" s="2">
        <f>Juni!N13</f>
        <v>4</v>
      </c>
      <c r="H7" s="7">
        <f ca="1">Juni!N17</f>
        <v>81.75</v>
      </c>
      <c r="I7" s="7"/>
      <c r="J7" s="7">
        <v>0</v>
      </c>
      <c r="Z7" s="2" t="b">
        <v>0</v>
      </c>
    </row>
    <row r="8" spans="1:26" x14ac:dyDescent="0.25">
      <c r="D8" s="6" t="s">
        <v>15</v>
      </c>
      <c r="E8" s="7">
        <f ca="1">Juli!N5</f>
        <v>20.500000000000007</v>
      </c>
      <c r="F8" s="8">
        <f>Juli!N9</f>
        <v>0</v>
      </c>
      <c r="G8" s="2">
        <f>Juli!N13</f>
        <v>0</v>
      </c>
      <c r="H8" s="7">
        <f>Juli!N17</f>
        <v>83.5</v>
      </c>
      <c r="I8" s="7"/>
      <c r="J8" s="7">
        <v>0</v>
      </c>
    </row>
    <row r="9" spans="1:26" x14ac:dyDescent="0.25">
      <c r="A9" s="1" t="s">
        <v>29</v>
      </c>
      <c r="B9" s="2">
        <v>0</v>
      </c>
      <c r="D9" s="6" t="s">
        <v>16</v>
      </c>
      <c r="E9" s="7">
        <f ca="1">August!N5</f>
        <v>22.5</v>
      </c>
      <c r="F9" s="8">
        <f>August!N9</f>
        <v>0</v>
      </c>
      <c r="G9" s="2">
        <f>August!N13</f>
        <v>1</v>
      </c>
      <c r="H9" s="7">
        <f ca="1">August!N17</f>
        <v>82</v>
      </c>
      <c r="I9" s="7"/>
      <c r="J9" s="7">
        <v>0</v>
      </c>
    </row>
    <row r="10" spans="1:26" x14ac:dyDescent="0.25">
      <c r="D10" s="6" t="s">
        <v>17</v>
      </c>
      <c r="E10" s="7">
        <f ca="1">September!N5</f>
        <v>30.75</v>
      </c>
      <c r="F10" s="8">
        <f>September!N9</f>
        <v>0</v>
      </c>
      <c r="G10" s="2">
        <f>September!N13</f>
        <v>8</v>
      </c>
      <c r="H10" s="7">
        <f ca="1">September!N17</f>
        <v>93.75</v>
      </c>
      <c r="I10" s="7"/>
      <c r="J10" s="7">
        <v>0</v>
      </c>
    </row>
    <row r="11" spans="1:26" x14ac:dyDescent="0.25">
      <c r="A11" s="3" t="s">
        <v>38</v>
      </c>
      <c r="B11" s="5">
        <v>46105</v>
      </c>
      <c r="D11" s="6" t="s">
        <v>18</v>
      </c>
      <c r="E11" s="7">
        <f ca="1">Oktober!N5</f>
        <v>-56</v>
      </c>
      <c r="F11" s="8">
        <f>Oktober!N9</f>
        <v>0</v>
      </c>
      <c r="G11" s="2">
        <f>Oktober!N13</f>
        <v>0</v>
      </c>
      <c r="H11" s="7">
        <f>Oktober!N17</f>
        <v>0</v>
      </c>
      <c r="I11" s="7"/>
      <c r="J11" s="7">
        <v>0</v>
      </c>
    </row>
    <row r="12" spans="1:26" x14ac:dyDescent="0.25">
      <c r="D12" s="6" t="s">
        <v>19</v>
      </c>
      <c r="E12" s="7">
        <f ca="1">November!N5</f>
        <v>-59.5</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3</v>
      </c>
      <c r="H13" s="7">
        <f ca="1">Dezember!N17</f>
        <v>10.5</v>
      </c>
      <c r="I13" s="7"/>
      <c r="J13" s="7">
        <v>0</v>
      </c>
    </row>
    <row r="14" spans="1:26" x14ac:dyDescent="0.25">
      <c r="E14" s="7"/>
      <c r="J14" s="7"/>
    </row>
    <row r="15" spans="1:26" x14ac:dyDescent="0.25">
      <c r="A15" s="3" t="s">
        <v>27</v>
      </c>
      <c r="B15" s="7">
        <v>14</v>
      </c>
      <c r="D15" s="9" t="s">
        <v>23</v>
      </c>
      <c r="E15" s="7">
        <f ca="1">SUM(E2:E13)</f>
        <v>6.2500000000000284</v>
      </c>
      <c r="F15" s="8">
        <f>SUM(F2:F13)</f>
        <v>0</v>
      </c>
      <c r="G15" s="2">
        <f>SUM(G2:G13)</f>
        <v>16</v>
      </c>
      <c r="H15" s="7">
        <f ca="1">SUM(H2:H13)</f>
        <v>503.25</v>
      </c>
      <c r="I15" s="7"/>
      <c r="J15" s="7">
        <f>SUM(J2:J13)</f>
        <v>0</v>
      </c>
    </row>
    <row r="16" spans="1:26" x14ac:dyDescent="0.25">
      <c r="A16" s="6" t="s">
        <v>9</v>
      </c>
      <c r="B16" s="7">
        <f>Januar!N27</f>
        <v>14</v>
      </c>
    </row>
    <row r="17" spans="1:7" x14ac:dyDescent="0.25">
      <c r="A17" s="6" t="s">
        <v>10</v>
      </c>
      <c r="B17" s="7">
        <f>Februar!N27</f>
        <v>14</v>
      </c>
      <c r="D17" s="4" t="s">
        <v>39</v>
      </c>
      <c r="E17" s="7">
        <f ca="1">SUM(E2:E13)+B9-J15</f>
        <v>6.2500000000000284</v>
      </c>
    </row>
    <row r="18" spans="1:7" x14ac:dyDescent="0.25">
      <c r="A18" s="6" t="s">
        <v>11</v>
      </c>
      <c r="B18" s="7">
        <f>März!N27</f>
        <v>14</v>
      </c>
      <c r="D18" s="9" t="s">
        <v>40</v>
      </c>
      <c r="G18" s="2">
        <f>B5+B7-G15</f>
        <v>0</v>
      </c>
    </row>
    <row r="19" spans="1:7" x14ac:dyDescent="0.25">
      <c r="A19" s="6" t="s">
        <v>12</v>
      </c>
      <c r="B19" s="7">
        <f>April!N27</f>
        <v>14</v>
      </c>
    </row>
    <row r="20" spans="1:7" x14ac:dyDescent="0.25">
      <c r="A20" s="6" t="s">
        <v>13</v>
      </c>
      <c r="B20" s="7">
        <f>Mai!N27</f>
        <v>14</v>
      </c>
    </row>
    <row r="21" spans="1:7" x14ac:dyDescent="0.25">
      <c r="A21" s="6" t="s">
        <v>14</v>
      </c>
      <c r="B21" s="7">
        <f>Juni!N27</f>
        <v>14</v>
      </c>
    </row>
    <row r="22" spans="1:7" x14ac:dyDescent="0.25">
      <c r="A22" s="6" t="s">
        <v>15</v>
      </c>
      <c r="B22" s="7">
        <f>Juli!N27</f>
        <v>14</v>
      </c>
    </row>
    <row r="23" spans="1:7" x14ac:dyDescent="0.25">
      <c r="A23" s="6" t="s">
        <v>16</v>
      </c>
      <c r="B23" s="7">
        <f>August!N27</f>
        <v>14</v>
      </c>
    </row>
    <row r="24" spans="1:7" x14ac:dyDescent="0.25">
      <c r="A24" s="6" t="s">
        <v>17</v>
      </c>
      <c r="B24" s="7">
        <f>September!N27</f>
        <v>14</v>
      </c>
    </row>
    <row r="25" spans="1:7" x14ac:dyDescent="0.25">
      <c r="A25" s="6" t="s">
        <v>18</v>
      </c>
      <c r="B25" s="7">
        <f>Oktober!N27</f>
        <v>14</v>
      </c>
    </row>
    <row r="26" spans="1:7" x14ac:dyDescent="0.25">
      <c r="A26" s="6" t="s">
        <v>19</v>
      </c>
      <c r="B26" s="7">
        <f>November!N27</f>
        <v>14</v>
      </c>
    </row>
    <row r="27" spans="1:7" x14ac:dyDescent="0.25">
      <c r="A27" s="6" t="s">
        <v>20</v>
      </c>
      <c r="B27" s="7">
        <f>Dezember!N27</f>
        <v>14</v>
      </c>
    </row>
    <row r="29" spans="1:7" x14ac:dyDescent="0.25">
      <c r="A29" s="3" t="s">
        <v>42</v>
      </c>
      <c r="C29" s="3" t="s">
        <v>6</v>
      </c>
    </row>
    <row r="30" spans="1:7" x14ac:dyDescent="0.25">
      <c r="A30" s="6" t="s">
        <v>43</v>
      </c>
      <c r="C30" s="7">
        <v>3.5</v>
      </c>
    </row>
    <row r="31" spans="1:7" x14ac:dyDescent="0.25">
      <c r="A31" s="6" t="s">
        <v>44</v>
      </c>
      <c r="C31" s="7">
        <v>3.5</v>
      </c>
    </row>
    <row r="32" spans="1:7" x14ac:dyDescent="0.25">
      <c r="A32" s="6" t="s">
        <v>45</v>
      </c>
      <c r="C32" s="7">
        <v>3.5</v>
      </c>
    </row>
    <row r="33" spans="1:3" x14ac:dyDescent="0.25">
      <c r="A33" s="6" t="s">
        <v>46</v>
      </c>
      <c r="C33" s="7">
        <v>3.5</v>
      </c>
    </row>
    <row r="34" spans="1:3" x14ac:dyDescent="0.25">
      <c r="A34" s="6" t="s">
        <v>47</v>
      </c>
      <c r="C34" s="7">
        <v>0</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4</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7: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topLeftCell="A21" workbookViewId="0">
      <selection activeCell="S27" sqref="S27"/>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3" t="s">
        <v>55</v>
      </c>
    </row>
    <row r="24" spans="19:20" x14ac:dyDescent="0.25">
      <c r="S24" s="43"/>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2026-09-24T14:19:45Z</dcterms:modified>
</cp:coreProperties>
</file>