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Februar 2026/"/>
    </mc:Choice>
  </mc:AlternateContent>
  <xr:revisionPtr revIDLastSave="0" documentId="8_{F432B1F0-2A75-B943-8009-045AF20BD3E5}" xr6:coauthVersionLast="47" xr6:coauthVersionMax="47" xr10:uidLastSave="{00000000-0000-0000-0000-000000000000}"/>
  <bookViews>
    <workbookView xWindow="0" yWindow="660" windowWidth="34560" windowHeight="20460" activeTab="1"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5" i="1"/>
  <c r="I26" i="1"/>
  <c r="I27" i="1"/>
  <c r="I28" i="1"/>
  <c r="I29" i="1"/>
  <c r="I30" i="1"/>
  <c r="I31" i="1"/>
  <c r="I32" i="1"/>
  <c r="I2" i="1"/>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32" i="3"/>
  <c r="H23" i="3"/>
  <c r="H22" i="3"/>
  <c r="H9" i="3"/>
  <c r="H16" i="3"/>
  <c r="H31" i="3"/>
  <c r="H7" i="3"/>
  <c r="H2" i="3"/>
  <c r="H17" i="3"/>
  <c r="H25" i="3"/>
  <c r="H8" i="3"/>
  <c r="H21" i="3"/>
  <c r="H13" i="3"/>
  <c r="H15" i="3"/>
  <c r="H3" i="3"/>
  <c r="H4" i="3"/>
  <c r="H20" i="3"/>
  <c r="H24" i="3"/>
  <c r="H28" i="3"/>
  <c r="H14" i="3"/>
  <c r="H18" i="3"/>
  <c r="H29" i="3"/>
  <c r="H27" i="3"/>
  <c r="H6" i="3"/>
  <c r="H30" i="3"/>
  <c r="H11" i="3"/>
  <c r="H10" i="3"/>
  <c r="I31" i="3" l="1"/>
  <c r="I30" i="3"/>
  <c r="I2" i="3"/>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8" i="1"/>
  <c r="H17" i="5"/>
  <c r="H25" i="1"/>
  <c r="H31" i="1"/>
  <c r="H14" i="7"/>
  <c r="H5" i="7"/>
  <c r="H21" i="6"/>
  <c r="H21" i="5"/>
  <c r="H5" i="9"/>
  <c r="H20" i="10"/>
  <c r="H29" i="6"/>
  <c r="H17" i="8"/>
  <c r="H29" i="12"/>
  <c r="H3" i="1"/>
  <c r="H6" i="10"/>
  <c r="H16" i="7"/>
  <c r="H24" i="2"/>
  <c r="H15" i="2"/>
  <c r="H9" i="10"/>
  <c r="H10" i="12"/>
  <c r="H19" i="5"/>
  <c r="H2" i="4"/>
  <c r="H10" i="7"/>
  <c r="H20" i="12"/>
  <c r="H16" i="5"/>
  <c r="H14" i="1"/>
  <c r="H21" i="1"/>
  <c r="H14" i="9"/>
  <c r="H6" i="1"/>
  <c r="H19" i="6"/>
  <c r="H9" i="6"/>
  <c r="H12" i="11"/>
  <c r="H25" i="6"/>
  <c r="H19" i="1"/>
  <c r="H29" i="8"/>
  <c r="H12" i="9"/>
  <c r="H13" i="4"/>
  <c r="H22" i="11"/>
  <c r="H27" i="11"/>
  <c r="H6" i="5"/>
  <c r="H8" i="5"/>
  <c r="H16" i="6"/>
  <c r="H31" i="6"/>
  <c r="H18" i="1"/>
  <c r="H16" i="12"/>
  <c r="H19" i="7"/>
  <c r="H5" i="8"/>
  <c r="H24" i="7"/>
  <c r="H16" i="1"/>
  <c r="H27" i="2"/>
  <c r="H28" i="9"/>
  <c r="H28" i="11"/>
  <c r="H7" i="9"/>
  <c r="H15" i="6"/>
  <c r="H23" i="2"/>
  <c r="H4" i="6"/>
  <c r="H11" i="4"/>
  <c r="H24" i="6"/>
  <c r="H28" i="2"/>
  <c r="H12" i="6"/>
  <c r="H27" i="8"/>
  <c r="H31" i="4"/>
  <c r="H16" i="8"/>
  <c r="H11" i="11"/>
  <c r="H10" i="2"/>
  <c r="H22" i="4"/>
  <c r="H4" i="9"/>
  <c r="H3" i="10"/>
  <c r="H18" i="12"/>
  <c r="H32" i="10"/>
  <c r="H3" i="9"/>
  <c r="H27" i="10"/>
  <c r="H29" i="10"/>
  <c r="H19" i="3"/>
  <c r="H29" i="9"/>
  <c r="H3" i="11"/>
  <c r="H29" i="11"/>
  <c r="H11" i="2"/>
  <c r="H2" i="7"/>
  <c r="H5" i="10"/>
  <c r="H18" i="9"/>
  <c r="H30" i="10"/>
  <c r="H22" i="7"/>
  <c r="H13" i="6"/>
  <c r="H6" i="12"/>
  <c r="H32" i="5"/>
  <c r="H10" i="9"/>
  <c r="H6" i="7"/>
  <c r="H3" i="7"/>
  <c r="H21" i="9"/>
  <c r="H28" i="6"/>
  <c r="H21" i="10"/>
  <c r="H10" i="4"/>
  <c r="H20" i="6"/>
  <c r="H26" i="2"/>
  <c r="H27" i="7"/>
  <c r="H28" i="12"/>
  <c r="H11" i="9"/>
  <c r="H15" i="10"/>
  <c r="H6" i="4"/>
  <c r="H21" i="4"/>
  <c r="H24" i="10"/>
  <c r="H26" i="4"/>
  <c r="H24" i="5"/>
  <c r="H10" i="6"/>
  <c r="H13" i="10"/>
  <c r="H28" i="5"/>
  <c r="H25" i="9"/>
  <c r="H12" i="8"/>
  <c r="H20" i="1"/>
  <c r="H14" i="5"/>
  <c r="H31" i="12"/>
  <c r="H5" i="12"/>
  <c r="H19" i="11"/>
  <c r="H9" i="7"/>
  <c r="H24" i="9"/>
  <c r="H22" i="2"/>
  <c r="H30" i="4"/>
  <c r="H15" i="1"/>
  <c r="H7" i="11"/>
  <c r="H15" i="7"/>
  <c r="H17" i="10"/>
  <c r="H27" i="1"/>
  <c r="H2" i="10"/>
  <c r="H28" i="8"/>
  <c r="H25" i="2"/>
  <c r="H4" i="12"/>
  <c r="H13" i="5"/>
  <c r="H32" i="8"/>
  <c r="H9" i="11"/>
  <c r="H31" i="9"/>
  <c r="H9" i="5"/>
  <c r="H17" i="11"/>
  <c r="H31" i="11"/>
  <c r="H2" i="2"/>
  <c r="H3" i="8"/>
  <c r="H20" i="11"/>
  <c r="H2" i="11"/>
  <c r="H25" i="8"/>
  <c r="H24" i="1"/>
  <c r="H4" i="8"/>
  <c r="H2" i="9"/>
  <c r="H14" i="11"/>
  <c r="H20" i="2"/>
  <c r="H5" i="5"/>
  <c r="H21" i="8"/>
  <c r="H7" i="7"/>
  <c r="H30" i="9"/>
  <c r="H25" i="10"/>
  <c r="H6" i="11"/>
  <c r="H8" i="2"/>
  <c r="H27" i="12"/>
  <c r="H11" i="10"/>
  <c r="H23" i="1"/>
  <c r="H23" i="8"/>
  <c r="H26" i="1"/>
  <c r="H26" i="3"/>
  <c r="H13" i="2"/>
  <c r="H19" i="9"/>
  <c r="H3" i="2"/>
  <c r="H9" i="9"/>
  <c r="H16" i="2"/>
  <c r="H29" i="7"/>
  <c r="H19" i="2"/>
  <c r="H32" i="7"/>
  <c r="H16" i="10"/>
  <c r="H8" i="8"/>
  <c r="H8" i="10"/>
  <c r="H28" i="4"/>
  <c r="H2" i="6"/>
  <c r="H17" i="6"/>
  <c r="H8" i="4"/>
  <c r="H18" i="4"/>
  <c r="H12" i="12"/>
  <c r="H14" i="6"/>
  <c r="H27" i="9"/>
  <c r="H7" i="2"/>
  <c r="H2" i="12"/>
  <c r="H30" i="6"/>
  <c r="H19" i="10"/>
  <c r="H4" i="11"/>
  <c r="H5" i="2"/>
  <c r="H32" i="1"/>
  <c r="H5" i="3"/>
  <c r="H10" i="5"/>
  <c r="H20" i="8"/>
  <c r="H14" i="4"/>
  <c r="H8" i="6"/>
  <c r="H9" i="12"/>
  <c r="H5" i="11"/>
  <c r="H12" i="10"/>
  <c r="H28" i="7"/>
  <c r="H17" i="9"/>
  <c r="H29" i="4"/>
  <c r="H31" i="8"/>
  <c r="H12" i="7"/>
  <c r="H3" i="5"/>
  <c r="H5" i="1"/>
  <c r="H8" i="9"/>
  <c r="H22" i="9"/>
  <c r="H10" i="11"/>
  <c r="H4" i="10"/>
  <c r="H13" i="12"/>
  <c r="H15" i="11"/>
  <c r="H23" i="12"/>
  <c r="H7" i="1"/>
  <c r="H9" i="2"/>
  <c r="H26" i="10"/>
  <c r="H13" i="8"/>
  <c r="H7" i="6"/>
  <c r="H11" i="6"/>
  <c r="H25" i="12"/>
  <c r="H19" i="8"/>
  <c r="H2" i="1"/>
  <c r="H20" i="4"/>
  <c r="H23" i="6"/>
  <c r="H31" i="7"/>
  <c r="H22" i="10"/>
  <c r="H17" i="2"/>
  <c r="H26" i="6"/>
  <c r="H15" i="9"/>
  <c r="H22" i="12"/>
  <c r="H12" i="5"/>
  <c r="H24" i="12"/>
  <c r="H24" i="8"/>
  <c r="H23" i="9"/>
  <c r="H15" i="5"/>
  <c r="H8" i="7"/>
  <c r="H16" i="9"/>
  <c r="H30" i="8"/>
  <c r="H26" i="11"/>
  <c r="H5" i="6"/>
  <c r="H18" i="6"/>
  <c r="H23" i="10"/>
  <c r="H22" i="5"/>
  <c r="H26" i="12"/>
  <c r="H21" i="2"/>
  <c r="H18" i="5"/>
  <c r="H4" i="1"/>
  <c r="H27" i="6"/>
  <c r="H7" i="4"/>
  <c r="H4" i="7"/>
  <c r="H28" i="1"/>
  <c r="H24" i="11"/>
  <c r="H24" i="4"/>
  <c r="H17" i="1"/>
  <c r="H8" i="11"/>
  <c r="H14" i="10"/>
  <c r="H9" i="4"/>
  <c r="H21" i="12"/>
  <c r="H7" i="5"/>
  <c r="H12" i="2"/>
  <c r="H25" i="5"/>
  <c r="H15" i="8"/>
  <c r="H3" i="6"/>
  <c r="H17" i="12"/>
  <c r="H30" i="12"/>
  <c r="H13" i="1"/>
  <c r="H10" i="10"/>
  <c r="H30" i="11"/>
  <c r="H15" i="4"/>
  <c r="H26" i="7"/>
  <c r="H12" i="3"/>
  <c r="H25" i="4"/>
  <c r="H13" i="11"/>
  <c r="H26" i="9"/>
  <c r="H7" i="12"/>
  <c r="H32" i="12"/>
  <c r="H18" i="11"/>
  <c r="H19" i="4"/>
  <c r="H13" i="9"/>
  <c r="H12" i="1"/>
  <c r="H27" i="5"/>
  <c r="H26" i="8"/>
  <c r="H18" i="8"/>
  <c r="H6" i="9"/>
  <c r="H29" i="2"/>
  <c r="H21" i="7"/>
  <c r="H18" i="7"/>
  <c r="H23" i="7"/>
  <c r="H2" i="5"/>
  <c r="H17" i="4"/>
  <c r="H22" i="8"/>
  <c r="H20" i="5"/>
  <c r="H4" i="4"/>
  <c r="H9" i="1"/>
  <c r="H18" i="10"/>
  <c r="H5" i="4"/>
  <c r="H15" i="12"/>
  <c r="H22" i="1"/>
  <c r="H23" i="5"/>
  <c r="H10" i="1"/>
  <c r="H11" i="8"/>
  <c r="H17" i="7"/>
  <c r="H23" i="4"/>
  <c r="H29" i="5"/>
  <c r="H30" i="1"/>
  <c r="H11" i="12"/>
  <c r="H16" i="11"/>
  <c r="H14" i="12"/>
  <c r="H21" i="11"/>
  <c r="H26" i="5"/>
  <c r="H7" i="10"/>
  <c r="H27" i="4"/>
  <c r="H11" i="5"/>
  <c r="H31" i="10"/>
  <c r="H29" i="1"/>
  <c r="H11" i="7"/>
  <c r="H6" i="8"/>
  <c r="H20" i="9"/>
  <c r="H3" i="12"/>
  <c r="H7" i="8"/>
  <c r="H18" i="2"/>
  <c r="H12" i="4"/>
  <c r="H6" i="2"/>
  <c r="H30" i="7"/>
  <c r="H4" i="5"/>
  <c r="H10" i="8"/>
  <c r="H20" i="7"/>
  <c r="H4" i="2"/>
  <c r="H25" i="11"/>
  <c r="H23" i="11"/>
  <c r="H25" i="7"/>
  <c r="H6" i="6"/>
  <c r="H11" i="1"/>
  <c r="H30" i="5"/>
  <c r="H3" i="4"/>
  <c r="H28" i="10"/>
  <c r="H14" i="2"/>
  <c r="H13" i="7"/>
  <c r="H16" i="4"/>
  <c r="H2" i="8"/>
  <c r="H8" i="12"/>
  <c r="H22" i="6"/>
  <c r="H31" i="5"/>
  <c r="H9" i="8"/>
  <c r="H19" i="12"/>
  <c r="H14" i="8"/>
  <c r="I4" i="2" l="1"/>
  <c r="I6" i="2"/>
  <c r="I5" i="2"/>
  <c r="I7" i="2"/>
  <c r="I3" i="2"/>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<sst xmlns="http://schemas.openxmlformats.org/spreadsheetml/2006/main" count="435" uniqueCount="75">
  <si>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</si>
  <si>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</si>
  <si>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</si>
  <si>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</si>
  <si>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</si>
  <si>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</si>
  <si>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</si>
  <si>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</si>
  <si>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</si>
  <si>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</si>
  <si>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</si>
  <si>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</si>
  <si>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</si>
  <si>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</si>
  <si>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</si>
  <si>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</si>
  <si>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</si>
  <si>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</si>
  <si>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</si>
  <si>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</si>
  <si>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</si>
  <si>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</si>
  <si>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</si>
  <si>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</si>
  <si>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</si>
  <si>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</si>
  <si>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</si>
  <si>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</si>
  <si>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</si>
  <si>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</si>
  <si>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</si>
  <si>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</si>
  <si>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</si>
  <si>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</si>
  <si>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</si>
  <si>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</si>
  <si>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</si>
  <si>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</si>
  <si>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</si>
  <si>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</si>
  <si>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</si>
  <si>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</si>
  <si>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</si>
  <si>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</si>
  <si>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</si>
  <si>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</si>
  <si>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</si>
  <si>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</si>
  <si>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</si>
  <si>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</si>
  <si>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</si>
  <si>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</si>
  <si>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</si>
  <si>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</si>
  <si>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</si>
  <si>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</si>
  <si>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</si>
  <si>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</si>
  <si>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</si>
  <si>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</si>
  <si>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</si>
  <si>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</si>
  <si>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</si>
  <si>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</si>
  <si>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</si>
  <si>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</si>
  <si>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</si>
  <si>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</si>
  <si>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</si>
  <si>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</si>
  <si>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</si>
  <si>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</si>
  <si>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Danijel Pikelja</t>
  </si>
  <si>
    <t>Atzberg</t>
  </si>
  <si>
    <t>Grupp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</si>
</sst>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6">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D27" sqref="D27:F31"/>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Danijel Pikelja</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 ca="1">SUM(I2:I32)</f>
        <v>-7.1054273576010019E-15</v>
      </c>
      <c r="O5" s="35"/>
      <c r="Q5" s="7"/>
    </row>
    <row r="6" spans="1:21" x14ac:dyDescent="0.2">
      <c r="A6" s="29">
        <v>46027</v>
      </c>
      <c r="B6" t="str">
        <f t="shared" si="0"/>
        <v>Mo</v>
      </c>
      <c r="G6" s="27">
        <f t="shared" si="1"/>
        <v>0</v>
      </c>
      <c r="H6" s="27">
        <f ca="1">IF(Q6&lt;&gt;"",Q6,IF(OR(C6="Feiertag",A6&lt;Gesamt!$B$11,A6&gt;Gesamt!$B$13,),0,INDIRECT("N"&amp;WEEKDAY(A6,2)+19)))</f>
        <v>8</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8</v>
      </c>
      <c r="I7" s="27">
        <f t="shared" si="2"/>
        <v>0</v>
      </c>
      <c r="J7" s="7"/>
      <c r="K7" s="39"/>
      <c r="L7" s="39"/>
      <c r="M7" s="1" t="s">
        <v>59</v>
      </c>
      <c r="N7" s="27">
        <f ca="1">Gesamt!B9+Gesamt!E2-Gesamt!J2</f>
        <v>-7.1054273576010019E-15</v>
      </c>
      <c r="O7" s="35"/>
      <c r="Q7" s="7"/>
    </row>
    <row r="8" spans="1:21" x14ac:dyDescent="0.2">
      <c r="A8" s="29">
        <v>46029</v>
      </c>
      <c r="B8" t="str">
        <f t="shared" si="0"/>
        <v>Mi</v>
      </c>
      <c r="G8" s="27">
        <f t="shared" si="1"/>
        <v>0</v>
      </c>
      <c r="H8" s="27">
        <f ca="1">IF(Q8&lt;&gt;"",Q8,IF(OR(C8="Feiertag",A8&lt;Gesamt!$B$11,A8&gt;Gesamt!$B$13,),0,INDIRECT("N"&amp;WEEKDAY(A8,2)+19)))</f>
        <v>8</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6.5</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8</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Gesamt!B5+Gesamt!B7-Gesamt!G2</f>
        <v>0</v>
      </c>
      <c r="O15" s="35"/>
      <c r="Q15" s="7"/>
    </row>
    <row r="16" spans="1:21" x14ac:dyDescent="0.2">
      <c r="A16" s="29">
        <v>46037</v>
      </c>
      <c r="B16" t="str">
        <f t="shared" si="0"/>
        <v>Do</v>
      </c>
      <c r="G16" s="27">
        <f t="shared" si="1"/>
        <v>0</v>
      </c>
      <c r="H16" s="27">
        <f ca="1">IF(Q16&lt;&gt;"",Q16,IF(OR(C16="Feiertag",A16&lt;Gesamt!$B$11,A16&gt;Gesamt!$B$13,),0,INDIRECT("N"&amp;WEEKDAY(A16,2)+19)))</f>
        <v>8</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38.499999999999993</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46042</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46043</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46044</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46045</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D27" s="24">
        <v>0.29166666666666669</v>
      </c>
      <c r="E27" s="24">
        <v>0.66666666666666663</v>
      </c>
      <c r="F27" s="24">
        <v>4.1666666666666664E-2</v>
      </c>
      <c r="G27" s="27">
        <f t="shared" si="1"/>
        <v>7.9999999999999982</v>
      </c>
      <c r="H27" s="27">
        <f ca="1">IF(Q27&lt;&gt;"",Q27,IF(OR(C27="Feiertag",A27&lt;Gesamt!$B$11,A27&gt;Gesamt!$B$13,),0,INDIRECT("N"&amp;WEEKDAY(A27,2)+19)))</f>
        <v>8</v>
      </c>
      <c r="I27" s="27">
        <f t="shared" ca="1" si="2"/>
        <v>-1.7763568394002505E-15</v>
      </c>
      <c r="J27" s="7" t="s">
        <v>73</v>
      </c>
      <c r="K27" s="39">
        <v>30</v>
      </c>
      <c r="L27" s="39"/>
      <c r="M27" s="13" t="s">
        <v>54</v>
      </c>
      <c r="N27" s="27">
        <f>SUM(N20:N26)</f>
        <v>38.5</v>
      </c>
      <c r="O27" s="35"/>
      <c r="Q27" s="7"/>
    </row>
    <row r="28" spans="1:17" x14ac:dyDescent="0.2">
      <c r="A28" s="29">
        <v>46049</v>
      </c>
      <c r="B28" t="str">
        <f t="shared" si="0"/>
        <v>Di</v>
      </c>
      <c r="D28" s="24">
        <v>0.29166666666666669</v>
      </c>
      <c r="E28" s="24">
        <v>0.66666666666666663</v>
      </c>
      <c r="F28" s="24">
        <v>4.1666666666666664E-2</v>
      </c>
      <c r="G28" s="27">
        <f t="shared" si="1"/>
        <v>7.9999999999999982</v>
      </c>
      <c r="H28" s="27">
        <f ca="1">IF(Q28&lt;&gt;"",Q28,IF(OR(C28="Feiertag",A28&lt;Gesamt!$B$11,A28&gt;Gesamt!$B$13,),0,INDIRECT("N"&amp;WEEKDAY(A28,2)+19)))</f>
        <v>8</v>
      </c>
      <c r="I28" s="27">
        <f t="shared" ca="1" si="2"/>
        <v>-1.7763568394002505E-15</v>
      </c>
      <c r="J28" s="7" t="s">
        <v>73</v>
      </c>
      <c r="K28" s="39">
        <v>30</v>
      </c>
      <c r="L28" s="39"/>
      <c r="O28" s="35"/>
      <c r="Q28" s="7"/>
    </row>
    <row r="29" spans="1:17" x14ac:dyDescent="0.2">
      <c r="A29" s="29">
        <v>46050</v>
      </c>
      <c r="B29" t="str">
        <f t="shared" si="0"/>
        <v>Mi</v>
      </c>
      <c r="D29" s="24">
        <v>0.29166666666666669</v>
      </c>
      <c r="E29" s="24">
        <v>0.66666666666666663</v>
      </c>
      <c r="F29" s="24">
        <v>4.1666666666666664E-2</v>
      </c>
      <c r="G29" s="27">
        <f t="shared" si="1"/>
        <v>7.9999999999999982</v>
      </c>
      <c r="H29" s="27">
        <f ca="1">IF(Q29&lt;&gt;"",Q29,IF(OR(C29="Feiertag",A29&lt;Gesamt!$B$11,A29&gt;Gesamt!$B$13,),0,INDIRECT("N"&amp;WEEKDAY(A29,2)+19)))</f>
        <v>8</v>
      </c>
      <c r="I29" s="27">
        <f ca="1">IF(OR(C29="Überstundenabbau",C29="Urlaub halber Tag",E29&lt;&gt;""),G29-H29,0)</f>
        <v>-1.7763568394002505E-15</v>
      </c>
      <c r="J29" s="7" t="s">
        <v>73</v>
      </c>
      <c r="K29" s="39">
        <v>30</v>
      </c>
      <c r="L29" s="39"/>
      <c r="O29" s="35"/>
      <c r="Q29" s="7"/>
    </row>
    <row r="30" spans="1:17" x14ac:dyDescent="0.2">
      <c r="A30" s="29">
        <v>46051</v>
      </c>
      <c r="B30" t="str">
        <f t="shared" si="0"/>
        <v>Do</v>
      </c>
      <c r="D30" s="24">
        <v>0.29166666666666669</v>
      </c>
      <c r="E30" s="24">
        <v>0.66666666666666663</v>
      </c>
      <c r="F30" s="24">
        <v>4.1666666666666664E-2</v>
      </c>
      <c r="G30" s="27">
        <f t="shared" si="1"/>
        <v>7.9999999999999982</v>
      </c>
      <c r="H30" s="27">
        <f ca="1">IF(Q30&lt;&gt;"",Q30,IF(OR(C30="Feiertag",A30&lt;Gesamt!$B$11,A30&gt;Gesamt!$B$13,),0,INDIRECT("N"&amp;WEEKDAY(A30,2)+19)))</f>
        <v>8</v>
      </c>
      <c r="I30" s="27">
        <f t="shared" ca="1" si="2"/>
        <v>-1.7763568394002505E-15</v>
      </c>
      <c r="J30" s="7" t="s">
        <v>73</v>
      </c>
      <c r="K30" s="39">
        <v>30</v>
      </c>
      <c r="L30" s="39"/>
      <c r="O30" s="35"/>
      <c r="Q30" s="7"/>
    </row>
    <row r="31" spans="1:17" x14ac:dyDescent="0.2">
      <c r="A31" s="29">
        <v>46052</v>
      </c>
      <c r="B31" t="str">
        <f t="shared" si="0"/>
        <v>Fr</v>
      </c>
      <c r="D31" s="24">
        <v>0.29166666666666669</v>
      </c>
      <c r="E31" s="24">
        <v>0.5625</v>
      </c>
      <c r="G31" s="27">
        <f t="shared" si="1"/>
        <v>6.5</v>
      </c>
      <c r="H31" s="27">
        <f ca="1">IF(Q31&lt;&gt;"",Q31,IF(OR(C31="Feiertag",A31&lt;Gesamt!$B$11,A31&gt;Gesamt!$B$13,),0,INDIRECT("N"&amp;WEEKDAY(A31,2)+19)))</f>
        <v>6.5</v>
      </c>
      <c r="I31" s="27">
        <f t="shared" ca="1" si="2"/>
        <v>0</v>
      </c>
      <c r="J31" s="7" t="s">
        <v>73</v>
      </c>
      <c r="K31" s="39">
        <v>30</v>
      </c>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150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5" priority="1">
      <formula>$C2="Feiertag"</formula>
    </cfRule>
    <cfRule type="expression" dxfId="24"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tabSelected="1" zoomScaleNormal="100" workbookViewId="0">
      <selection activeCell="Q22" sqref="Q22"/>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D3" s="24">
        <v>0.29166666666666669</v>
      </c>
      <c r="E3" s="24">
        <v>0.66666666666666663</v>
      </c>
      <c r="F3" s="24">
        <v>4.1666666666666664E-2</v>
      </c>
      <c r="G3" s="27">
        <f t="shared" ref="G3:G29" si="1">IF(OR(C3="krank",C3="Urlaub",C3="Sonderurlaub"), H3,IF(D3&lt;=E3,(E3-D3-F3)*24,(1-D3+E3-F3)*24)+IF(C3= "Urlaub halber Tag",H3/2,0)+IF(AND(C3="Urlaub halber Tag", J3="halber Arbeitstag"),H3/2,0))</f>
        <v>7.9999999999999982</v>
      </c>
      <c r="H3" s="27">
        <f ca="1">IF(Q3&lt;&gt;"",Q3,IF(OR(C3="Feiertag",A3&lt;Gesamt!$B$11,A3&gt;Gesamt!$B$13,),0,INDIRECT("N"&amp;WEEKDAY(A3,2)+19)))</f>
        <v>8</v>
      </c>
      <c r="I3" s="27">
        <f t="shared" ref="I3:I29" ca="1" si="2">IF(OR(C3="Überstundenabbau",C3="Urlaub halber Tag",E3&lt;&gt;""),G3-H3,0)</f>
        <v>-1.7763568394002505E-15</v>
      </c>
      <c r="J3" s="7" t="s">
        <v>74</v>
      </c>
      <c r="K3" s="39">
        <v>30</v>
      </c>
      <c r="L3" s="39"/>
      <c r="M3" s="41" t="str">
        <f>Gesamt!A3</f>
        <v>Danijel Pikelja</v>
      </c>
      <c r="N3" s="41"/>
      <c r="O3" s="35"/>
      <c r="Q3" s="7"/>
    </row>
    <row r="4" spans="1:17" x14ac:dyDescent="0.2">
      <c r="A4" s="29">
        <v>46056</v>
      </c>
      <c r="B4" t="str">
        <f t="shared" si="0"/>
        <v>Di</v>
      </c>
      <c r="D4" s="24">
        <v>0.29166666666666669</v>
      </c>
      <c r="E4" s="24">
        <v>0.66666666666666663</v>
      </c>
      <c r="F4" s="24">
        <v>4.1666666666666664E-2</v>
      </c>
      <c r="G4" s="27">
        <f t="shared" si="1"/>
        <v>7.9999999999999982</v>
      </c>
      <c r="H4" s="27">
        <f ca="1">IF(Q4&lt;&gt;"",Q4,IF(OR(C4="Feiertag",A4&lt;Gesamt!$B$11,A4&gt;Gesamt!$B$13,),0,INDIRECT("N"&amp;WEEKDAY(A4,2)+19)))</f>
        <v>8</v>
      </c>
      <c r="I4" s="27">
        <f t="shared" ca="1" si="2"/>
        <v>-1.7763568394002505E-15</v>
      </c>
      <c r="J4" s="7" t="s">
        <v>74</v>
      </c>
      <c r="K4" s="39">
        <v>30</v>
      </c>
      <c r="L4" s="39"/>
      <c r="O4" s="35"/>
      <c r="Q4" s="7"/>
    </row>
    <row r="5" spans="1:17" x14ac:dyDescent="0.2">
      <c r="A5" s="29">
        <v>46057</v>
      </c>
      <c r="B5" t="str">
        <f t="shared" si="0"/>
        <v>Mi</v>
      </c>
      <c r="D5" s="24">
        <v>0.29166666666666669</v>
      </c>
      <c r="E5" s="24">
        <v>0.66666666666666663</v>
      </c>
      <c r="F5" s="24">
        <v>4.1666666666666664E-2</v>
      </c>
      <c r="G5" s="27">
        <f t="shared" si="1"/>
        <v>7.9999999999999982</v>
      </c>
      <c r="H5" s="27">
        <f ca="1">IF(Q5&lt;&gt;"",Q5,IF(OR(C5="Feiertag",A5&lt;Gesamt!$B$11,A5&gt;Gesamt!$B$13,),0,INDIRECT("N"&amp;WEEKDAY(A5,2)+19)))</f>
        <v>8</v>
      </c>
      <c r="I5" s="27">
        <f t="shared" ca="1" si="2"/>
        <v>-1.7763568394002505E-15</v>
      </c>
      <c r="J5" s="7" t="s">
        <v>74</v>
      </c>
      <c r="K5" s="39">
        <v>30</v>
      </c>
      <c r="L5" s="39"/>
      <c r="M5" s="1" t="s">
        <v>8</v>
      </c>
      <c r="N5" s="27">
        <f ca="1">SUM(I2:I32)</f>
        <v>-7.1054273576010019E-15</v>
      </c>
      <c r="O5" s="35"/>
      <c r="Q5" s="7"/>
    </row>
    <row r="6" spans="1:17" x14ac:dyDescent="0.2">
      <c r="A6" s="29">
        <v>46058</v>
      </c>
      <c r="B6" t="str">
        <f t="shared" si="0"/>
        <v>Do</v>
      </c>
      <c r="D6" s="24">
        <v>0.29166666666666669</v>
      </c>
      <c r="E6" s="24">
        <v>0.66666666666666663</v>
      </c>
      <c r="F6" s="24">
        <v>4.1666666666666664E-2</v>
      </c>
      <c r="G6" s="27">
        <f t="shared" si="1"/>
        <v>7.9999999999999982</v>
      </c>
      <c r="H6" s="27">
        <f ca="1">IF(Q6&lt;&gt;"",Q6,IF(OR(C6="Feiertag",A6&lt;Gesamt!$B$11,A6&gt;Gesamt!$B$13,),0,INDIRECT("N"&amp;WEEKDAY(A6,2)+19)))</f>
        <v>8</v>
      </c>
      <c r="I6" s="27">
        <f t="shared" ca="1" si="2"/>
        <v>-1.7763568394002505E-15</v>
      </c>
      <c r="J6" s="7" t="s">
        <v>74</v>
      </c>
      <c r="K6" s="39">
        <v>30</v>
      </c>
      <c r="L6" s="39"/>
      <c r="M6" s="25"/>
      <c r="O6" s="35"/>
      <c r="Q6" s="7"/>
    </row>
    <row r="7" spans="1:17" x14ac:dyDescent="0.2">
      <c r="A7" s="29">
        <v>46059</v>
      </c>
      <c r="B7" t="str">
        <f t="shared" si="0"/>
        <v>Fr</v>
      </c>
      <c r="D7" s="24">
        <v>0.29166666666666669</v>
      </c>
      <c r="E7" s="24">
        <v>0.5625</v>
      </c>
      <c r="G7" s="27">
        <f t="shared" si="1"/>
        <v>6.5</v>
      </c>
      <c r="H7" s="27">
        <f ca="1">IF(Q7&lt;&gt;"",Q7,IF(OR(C7="Feiertag",A7&lt;Gesamt!$B$11,A7&gt;Gesamt!$B$13,),0,INDIRECT("N"&amp;WEEKDAY(A7,2)+19)))</f>
        <v>6.5</v>
      </c>
      <c r="I7" s="27">
        <f t="shared" ca="1" si="2"/>
        <v>0</v>
      </c>
      <c r="J7" s="7" t="s">
        <v>74</v>
      </c>
      <c r="K7" s="39">
        <v>30</v>
      </c>
      <c r="L7" s="39"/>
      <c r="M7" s="1" t="s">
        <v>59</v>
      </c>
      <c r="N7" s="27">
        <f ca="1">Gesamt!B9+SUM(Gesamt!E2:E3)-SUM(Gesamt!J2:J3)</f>
        <v>-1.4210854715202004E-14</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0</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8</v>
      </c>
      <c r="I17" s="27">
        <f t="shared" si="2"/>
        <v>0</v>
      </c>
      <c r="J17" s="7"/>
      <c r="K17" s="39"/>
      <c r="L17" s="39"/>
      <c r="M17" s="1" t="s">
        <v>50</v>
      </c>
      <c r="N17" s="27">
        <f>SUM(G2:G32)</f>
        <v>38.499999999999993</v>
      </c>
      <c r="O17" s="35"/>
      <c r="Q17" s="7"/>
    </row>
    <row r="18" spans="1:17" x14ac:dyDescent="0.2">
      <c r="A18" s="29">
        <v>46070</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46073</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46076</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46077</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46080</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150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 A8:J29 A3:C7 G3:J7">
    <cfRule type="expression" dxfId="23" priority="3">
      <formula>$C2="Feiertag"</formula>
    </cfRule>
    <cfRule type="expression" dxfId="22" priority="4">
      <formula>WEEKDAY($A2,2)&gt;=6</formula>
    </cfRule>
  </conditionalFormatting>
  <conditionalFormatting sqref="D3:F7">
    <cfRule type="expression" dxfId="1" priority="1">
      <formula>$C3="Feiertag"</formula>
    </cfRule>
    <cfRule type="expression" dxfId="0" priority="2">
      <formula>WEEKDAY($A3,2)&gt;=6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Danijel Pikelja</v>
      </c>
      <c r="N3" s="41"/>
      <c r="O3" s="35"/>
      <c r="Q3" s="7"/>
    </row>
    <row r="4" spans="1:17" x14ac:dyDescent="0.2">
      <c r="A4" s="29">
        <v>46084</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46086</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6.5</v>
      </c>
      <c r="I7" s="27">
        <f t="shared" si="2"/>
        <v>0</v>
      </c>
      <c r="J7" s="7"/>
      <c r="K7" s="39"/>
      <c r="L7" s="39"/>
      <c r="M7" s="1" t="s">
        <v>59</v>
      </c>
      <c r="N7" s="27">
        <f ca="1">Gesamt!B9+SUM(Gesamt!E2:E4)-SUM(Gesamt!J2:J4)</f>
        <v>-1.4210854715202004E-14</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0</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46098</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46101</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46104</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46105</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46106</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46107</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46108</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9">
        <v>46112</v>
      </c>
      <c r="B32" t="str">
        <f t="shared" si="0"/>
        <v>Di</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Danijel Pikelja</v>
      </c>
      <c r="N3" s="41"/>
      <c r="O3" s="35"/>
      <c r="Q3" s="7"/>
    </row>
    <row r="4" spans="1:17" x14ac:dyDescent="0.2">
      <c r="A4" s="29">
        <v>46115</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8</v>
      </c>
      <c r="I7" s="27">
        <f t="shared" si="2"/>
        <v>0</v>
      </c>
      <c r="J7" s="7"/>
      <c r="K7" s="39"/>
      <c r="L7" s="39"/>
      <c r="M7" s="1" t="s">
        <v>59</v>
      </c>
      <c r="N7" s="27">
        <f ca="1">Gesamt!B9+SUM(Gesamt!E2:E5)-SUM(Gesamt!J2:J5)</f>
        <v>-1.4210854715202004E-14</v>
      </c>
      <c r="O7" s="35"/>
      <c r="Q7" s="7"/>
    </row>
    <row r="8" spans="1:17" x14ac:dyDescent="0.2">
      <c r="A8" s="29">
        <v>46119</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Gesamt!B5+Gesamt!B7-SUM(Gesamt!G2:G5)</f>
        <v>0</v>
      </c>
      <c r="O15" s="35"/>
      <c r="Q15" s="7"/>
    </row>
    <row r="16" spans="1:17" x14ac:dyDescent="0.2">
      <c r="A16" s="29">
        <v>46127</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46132</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46133</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46134</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46135</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46136</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46139</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6.5</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Danijel Pikelja</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8</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8</v>
      </c>
      <c r="I7" s="27">
        <f t="shared" si="2"/>
        <v>0</v>
      </c>
      <c r="J7" s="7"/>
      <c r="K7" s="39"/>
      <c r="L7" s="39"/>
      <c r="M7" s="1" t="s">
        <v>59</v>
      </c>
      <c r="N7" s="27">
        <f ca="1">Gesamt!B9+SUM(Gesamt!E2:E6)-SUM(Gesamt!J2:J6)</f>
        <v>-1.4210854715202004E-14</v>
      </c>
      <c r="O7" s="35"/>
      <c r="Q7" s="7"/>
    </row>
    <row r="8" spans="1:17" x14ac:dyDescent="0.2">
      <c r="A8" s="29">
        <v>46149</v>
      </c>
      <c r="B8" t="str">
        <f t="shared" si="0"/>
        <v>Do</v>
      </c>
      <c r="G8" s="27">
        <f t="shared" si="1"/>
        <v>0</v>
      </c>
      <c r="H8" s="27">
        <f ca="1">IF(Q8&lt;&gt;"",Q8,IF(OR(C8="Feiertag",A8&lt;Gesamt!$B$11,A8&gt;Gesamt!$B$13,),0,INDIRECT("N"&amp;WEEKDAY(A8,2)+19)))</f>
        <v>8</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6.5</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8</v>
      </c>
      <c r="I15" s="27">
        <f t="shared" si="2"/>
        <v>0</v>
      </c>
      <c r="J15" s="7"/>
      <c r="K15" s="39"/>
      <c r="L15" s="39"/>
      <c r="M15" s="1" t="s">
        <v>58</v>
      </c>
      <c r="N15">
        <f>Gesamt!B5+Gesamt!B7-SUM(Gesamt!G2:G6)</f>
        <v>0</v>
      </c>
      <c r="O15" s="35"/>
      <c r="Q15" s="7"/>
    </row>
    <row r="16" spans="1:17" x14ac:dyDescent="0.2">
      <c r="A16" s="29">
        <v>46157</v>
      </c>
      <c r="B16" t="str">
        <f t="shared" si="0"/>
        <v>Fr</v>
      </c>
      <c r="G16" s="27">
        <f t="shared" si="1"/>
        <v>0</v>
      </c>
      <c r="H16" s="27">
        <f ca="1">IF(Q16&lt;&gt;"",Q16,IF(OR(C16="Feiertag",A16&lt;Gesamt!$B$11,A16&gt;Gesamt!$B$13,),0,INDIRECT("N"&amp;WEEKDAY(A16,2)+19)))</f>
        <v>6.5</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46162</v>
      </c>
      <c r="B21" t="str">
        <f t="shared" si="0"/>
        <v>Mi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46163</v>
      </c>
      <c r="B22" t="str">
        <f t="shared" si="0"/>
        <v>Do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46164</v>
      </c>
      <c r="B23" t="str">
        <f t="shared" si="0"/>
        <v>Fr</v>
      </c>
      <c r="G23" s="27">
        <f t="shared" si="1"/>
        <v>0</v>
      </c>
      <c r="H23" s="27">
        <f ca="1">IF(Q23&lt;&gt;"",Q23,IF(OR(C23="Feiertag",A23&lt;Gesamt!$B$11,A23&gt;Gesamt!$B$13,),0,INDIRECT("N"&amp;WEEKDAY(A23,2)+19)))</f>
        <v>6.5</v>
      </c>
      <c r="I23" s="27">
        <f t="shared" si="2"/>
        <v>0</v>
      </c>
      <c r="J23" s="7"/>
      <c r="K23" s="39"/>
      <c r="L23" s="39"/>
      <c r="M23" s="6" t="s">
        <v>46</v>
      </c>
      <c r="N23" s="7">
        <f>Gesamt!C33</f>
        <v>8</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46169</v>
      </c>
      <c r="B28" t="str">
        <f t="shared" si="0"/>
        <v>Mi</v>
      </c>
      <c r="G28" s="27">
        <f t="shared" si="1"/>
        <v>0</v>
      </c>
      <c r="H28" s="27">
        <f ca="1">IF(Q28&lt;&gt;"",Q28,IF(OR(C28="Feiertag",A28&lt;Gesamt!$B$11,A28&gt;Gesamt!$B$13,),0,INDIRECT("N"&amp;WEEKDAY(A28,2)+19)))</f>
        <v>8</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8</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6.5</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Danijel Pikelja</v>
      </c>
      <c r="N3" s="41"/>
      <c r="O3" s="35"/>
      <c r="Q3" s="7"/>
    </row>
    <row r="4" spans="1:17" x14ac:dyDescent="0.2">
      <c r="A4" s="29">
        <v>46176</v>
      </c>
      <c r="B4" t="str">
        <f t="shared" si="0"/>
        <v>Mi</v>
      </c>
      <c r="G4" s="27">
        <f t="shared" si="1"/>
        <v>0</v>
      </c>
      <c r="H4" s="27">
        <f ca="1">IF(Q4&lt;&gt;"",Q4,IF(OR(C4="Feiertag",A4&lt;Gesamt!$B$11,A4&gt;Gesamt!$B$13,),0,INDIRECT("N"&amp;WEEKDAY(A4,2)+19)))</f>
        <v>8</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6.5</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-1.4210854715202004E-14</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8</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6.5</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0</v>
      </c>
      <c r="O15" s="35"/>
      <c r="Q15" s="7"/>
    </row>
    <row r="16" spans="1:17" x14ac:dyDescent="0.2">
      <c r="A16" s="29">
        <v>46188</v>
      </c>
      <c r="B16" t="str">
        <f t="shared" si="0"/>
        <v>Mo</v>
      </c>
      <c r="G16" s="27">
        <f t="shared" si="1"/>
        <v>0</v>
      </c>
      <c r="H16" s="27">
        <f ca="1">IF(Q16&lt;&gt;"",Q16,IF(OR(C16="Feiertag",A16&lt;Gesamt!$B$11,A16&gt;Gesamt!$B$13,),0,INDIRECT("N"&amp;WEEKDAY(A16,2)+19)))</f>
        <v>8</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8</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6.5</v>
      </c>
      <c r="I20" s="27">
        <f t="shared" si="2"/>
        <v>0</v>
      </c>
      <c r="J20" s="7"/>
      <c r="K20" s="39"/>
      <c r="L20" s="39"/>
      <c r="M20" s="6" t="s">
        <v>43</v>
      </c>
      <c r="N20" s="7">
        <f>Gesamt!C30</f>
        <v>8</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46195</v>
      </c>
      <c r="B23" t="str">
        <f t="shared" si="0"/>
        <v>Mo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46196</v>
      </c>
      <c r="B24" t="str">
        <f t="shared" si="0"/>
        <v>Di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46197</v>
      </c>
      <c r="B25" t="str">
        <f t="shared" si="0"/>
        <v>Mi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6.5</v>
      </c>
      <c r="I27" s="27">
        <f t="shared" si="2"/>
        <v>0</v>
      </c>
      <c r="J27" s="7"/>
      <c r="K27" s="39"/>
      <c r="L27" s="39"/>
      <c r="M27" s="13" t="s">
        <v>54</v>
      </c>
      <c r="N27" s="27">
        <f>SUM(N20:N26)</f>
        <v>38.5</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8</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5" priority="1">
      <formula>$C2="Feiertag"</formula>
    </cfRule>
    <cfRule type="expression" dxfId="14"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Danijel Pikelja</v>
      </c>
      <c r="N3" s="41"/>
      <c r="O3" s="35"/>
      <c r="Q3" s="7"/>
    </row>
    <row r="4" spans="1:17" x14ac:dyDescent="0.2">
      <c r="A4" s="29">
        <v>46206</v>
      </c>
      <c r="B4" t="str">
        <f t="shared" si="0"/>
        <v>Fr</v>
      </c>
      <c r="G4" s="27">
        <f t="shared" si="1"/>
        <v>0</v>
      </c>
      <c r="H4" s="27">
        <f ca="1">IF(Q4&lt;&gt;"",Q4,IF(OR(C4="Feiertag",A4&lt;Gesamt!$B$11,A4&gt;Gesamt!$B$13,),0,INDIRECT("N"&amp;WEEKDAY(A4,2)+19)))</f>
        <v>6.5</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8</v>
      </c>
      <c r="I7" s="27">
        <f t="shared" si="2"/>
        <v>0</v>
      </c>
      <c r="J7" s="7"/>
      <c r="K7" s="39"/>
      <c r="L7" s="39"/>
      <c r="M7" s="1" t="s">
        <v>59</v>
      </c>
      <c r="N7" s="27">
        <f ca="1">Gesamt!B9+SUM(Gesamt!E2:E8)-SUM(Gesamt!J2:J8)</f>
        <v>-1.4210854715202004E-14</v>
      </c>
      <c r="O7" s="35"/>
      <c r="Q7" s="7"/>
    </row>
    <row r="8" spans="1:17" x14ac:dyDescent="0.2">
      <c r="A8" s="29">
        <v>46210</v>
      </c>
      <c r="B8" t="str">
        <f t="shared" si="0"/>
        <v>Di</v>
      </c>
      <c r="G8" s="27">
        <f t="shared" si="1"/>
        <v>0</v>
      </c>
      <c r="H8" s="27">
        <f ca="1">IF(Q8&lt;&gt;"",Q8,IF(OR(C8="Feiertag",A8&lt;Gesamt!$B$11,A8&gt;Gesamt!$B$13,),0,INDIRECT("N"&amp;WEEKDAY(A8,2)+19)))</f>
        <v>8</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6.5</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8</v>
      </c>
      <c r="I15" s="27">
        <f t="shared" si="2"/>
        <v>0</v>
      </c>
      <c r="J15" s="7"/>
      <c r="K15" s="39"/>
      <c r="L15" s="39"/>
      <c r="M15" s="1" t="s">
        <v>58</v>
      </c>
      <c r="N15">
        <f>Gesamt!B5+Gesamt!B7-SUM(Gesamt!G2:G8)</f>
        <v>0</v>
      </c>
      <c r="O15" s="35"/>
      <c r="Q15" s="7"/>
    </row>
    <row r="16" spans="1:17" x14ac:dyDescent="0.2">
      <c r="A16" s="29">
        <v>46218</v>
      </c>
      <c r="B16" t="str">
        <f t="shared" si="0"/>
        <v>Mi</v>
      </c>
      <c r="G16" s="27">
        <f t="shared" si="1"/>
        <v>0</v>
      </c>
      <c r="H16" s="27">
        <f ca="1">IF(Q16&lt;&gt;"",Q16,IF(OR(C16="Feiertag",A16&lt;Gesamt!$B$11,A16&gt;Gesamt!$B$13,),0,INDIRECT("N"&amp;WEEKDAY(A16,2)+19)))</f>
        <v>8</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6.5</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46223</v>
      </c>
      <c r="B21" t="str">
        <f t="shared" si="0"/>
        <v>Mo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46224</v>
      </c>
      <c r="B22" t="str">
        <f t="shared" si="0"/>
        <v>Di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46225</v>
      </c>
      <c r="B23" t="str">
        <f t="shared" si="0"/>
        <v>Mi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46226</v>
      </c>
      <c r="B24" t="str">
        <f t="shared" si="0"/>
        <v>Do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46227</v>
      </c>
      <c r="B25" t="str">
        <f t="shared" si="0"/>
        <v>Fr</v>
      </c>
      <c r="G25" s="27">
        <f t="shared" si="1"/>
        <v>0</v>
      </c>
      <c r="H25" s="27">
        <f ca="1">IF(Q25&lt;&gt;"",Q25,IF(OR(C25="Feiertag",A25&lt;Gesamt!$B$11,A25&gt;Gesamt!$B$13,),0,INDIRECT("N"&amp;WEEKDAY(A25,2)+19)))</f>
        <v>6.5</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46230</v>
      </c>
      <c r="B28" t="str">
        <f t="shared" si="0"/>
        <v>Mo</v>
      </c>
      <c r="G28" s="27">
        <f t="shared" si="1"/>
        <v>0</v>
      </c>
      <c r="H28" s="27">
        <f ca="1">IF(Q28&lt;&gt;"",Q28,IF(OR(C28="Feiertag",A28&lt;Gesamt!$B$11,A28&gt;Gesamt!$B$13,),0,INDIRECT("N"&amp;WEEKDAY(A28,2)+19)))</f>
        <v>8</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8</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8</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8</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6.5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3" priority="1">
      <formula>$C2="Feiertag"</formula>
    </cfRule>
    <cfRule type="expression" dxfId="12"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Danijel Pikelja</v>
      </c>
      <c r="N3" s="41"/>
      <c r="O3" s="35"/>
      <c r="Q3" s="7"/>
    </row>
    <row r="4" spans="1:17" x14ac:dyDescent="0.2">
      <c r="A4" s="29">
        <v>46237</v>
      </c>
      <c r="B4" t="str">
        <f t="shared" si="0"/>
        <v>Mo</v>
      </c>
      <c r="G4" s="27">
        <f t="shared" si="1"/>
        <v>0</v>
      </c>
      <c r="H4" s="27">
        <f ca="1">IF(Q4&lt;&gt;"",Q4,IF(OR(C4="Feiertag",A4&lt;Gesamt!$B$11,A4&gt;Gesamt!$B$13,),0,INDIRECT("N"&amp;WEEKDAY(A4,2)+19)))</f>
        <v>8</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8</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8</v>
      </c>
      <c r="I7" s="27">
        <f t="shared" si="2"/>
        <v>0</v>
      </c>
      <c r="J7" s="7"/>
      <c r="K7" s="39"/>
      <c r="L7" s="39"/>
      <c r="M7" s="1" t="s">
        <v>59</v>
      </c>
      <c r="N7" s="27">
        <f ca="1">Gesamt!B9+SUM(Gesamt!E2:E9)-SUM(Gesamt!J2:J9)</f>
        <v>-1.4210854715202004E-14</v>
      </c>
      <c r="O7" s="35"/>
      <c r="Q7" s="7"/>
    </row>
    <row r="8" spans="1:17" x14ac:dyDescent="0.2">
      <c r="A8" s="29">
        <v>46241</v>
      </c>
      <c r="B8" t="str">
        <f t="shared" si="0"/>
        <v>Fr</v>
      </c>
      <c r="G8" s="27">
        <f t="shared" si="1"/>
        <v>0</v>
      </c>
      <c r="H8" s="27">
        <f ca="1">IF(Q8&lt;&gt;"",Q8,IF(OR(C8="Feiertag",A8&lt;Gesamt!$B$11,A8&gt;Gesamt!$B$13,),0,INDIRECT("N"&amp;WEEKDAY(A8,2)+19)))</f>
        <v>6.5</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8</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6.5</v>
      </c>
      <c r="I15" s="27">
        <f t="shared" si="2"/>
        <v>0</v>
      </c>
      <c r="J15" s="7"/>
      <c r="K15" s="39"/>
      <c r="L15" s="39"/>
      <c r="M15" s="1" t="s">
        <v>58</v>
      </c>
      <c r="N15">
        <f>Gesamt!B5+Gesamt!B7-SUM(Gesamt!G2:G9)</f>
        <v>0</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8</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46254</v>
      </c>
      <c r="B21" t="str">
        <f t="shared" si="0"/>
        <v>Do</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46255</v>
      </c>
      <c r="B22" t="str">
        <f t="shared" si="0"/>
        <v>Fr</v>
      </c>
      <c r="G22" s="27">
        <f t="shared" si="1"/>
        <v>0</v>
      </c>
      <c r="H22" s="27">
        <f ca="1">IF(Q22&lt;&gt;"",Q22,IF(OR(C22="Feiertag",A22&lt;Gesamt!$B$11,A22&gt;Gesamt!$B$13,),0,INDIRECT("N"&amp;WEEKDAY(A22,2)+19)))</f>
        <v>6.5</v>
      </c>
      <c r="I22" s="27">
        <f t="shared" si="2"/>
        <v>0</v>
      </c>
      <c r="J22" s="7"/>
      <c r="K22" s="39"/>
      <c r="L22" s="39"/>
      <c r="M22" s="6" t="s">
        <v>45</v>
      </c>
      <c r="N22" s="7">
        <f>Gesamt!C32</f>
        <v>8</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6.5</v>
      </c>
      <c r="O24" s="35"/>
      <c r="Q24" s="7"/>
    </row>
    <row r="25" spans="1:17" x14ac:dyDescent="0.2">
      <c r="A25" s="29">
        <v>46258</v>
      </c>
      <c r="B25" t="str">
        <f t="shared" si="0"/>
        <v>Mo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46261</v>
      </c>
      <c r="B28" t="str">
        <f t="shared" si="0"/>
        <v>Do</v>
      </c>
      <c r="G28" s="27">
        <f t="shared" si="1"/>
        <v>0</v>
      </c>
      <c r="H28" s="27">
        <f ca="1">IF(Q28&lt;&gt;"",Q28,IF(OR(C28="Feiertag",A28&lt;Gesamt!$B$11,A28&gt;Gesamt!$B$13,),0,INDIRECT("N"&amp;WEEKDAY(A28,2)+19)))</f>
        <v>8</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6.5</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8</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Danijel Pikelja</v>
      </c>
      <c r="N3" s="41"/>
      <c r="O3" s="35"/>
      <c r="Q3" s="7"/>
    </row>
    <row r="4" spans="1:17" x14ac:dyDescent="0.2">
      <c r="A4" s="29">
        <v>46268</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-1.4210854715202004E-14</v>
      </c>
      <c r="O7" s="35"/>
      <c r="Q7" s="7"/>
    </row>
    <row r="8" spans="1:17" x14ac:dyDescent="0.2">
      <c r="A8" s="29">
        <v>46272</v>
      </c>
      <c r="B8" t="str">
        <f t="shared" si="0"/>
        <v>Mo</v>
      </c>
      <c r="G8" s="27">
        <f t="shared" si="1"/>
        <v>0</v>
      </c>
      <c r="H8" s="27">
        <f ca="1">IF(Q8&lt;&gt;"",Q8,IF(OR(C8="Feiertag",A8&lt;Gesamt!$B$11,A8&gt;Gesamt!$B$13,),0,INDIRECT("N"&amp;WEEKDAY(A8,2)+19)))</f>
        <v>8</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Gesamt!B5+Gesamt!B7-SUM(Gesamt!G2:G10)</f>
        <v>0</v>
      </c>
      <c r="O15" s="35"/>
      <c r="Q15" s="7"/>
    </row>
    <row r="16" spans="1:17" x14ac:dyDescent="0.2">
      <c r="A16" s="29">
        <v>46280</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46286</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46287</v>
      </c>
      <c r="B23" t="str">
        <f t="shared" ref="B23:B31" si="3">TEXT(A23,"TTT")</f>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46288</v>
      </c>
      <c r="B24" t="str">
        <f t="shared" si="3"/>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46289</v>
      </c>
      <c r="B25" t="str">
        <f t="shared" si="3"/>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6.5</v>
      </c>
      <c r="I3" s="27">
        <f t="shared" ref="I3:I32" si="2">IF(OR(C3="Überstundenabbau",C3="Urlaub halber Tag",E3&lt;&gt;""),G3-H3,0)</f>
        <v>0</v>
      </c>
      <c r="J3" s="7"/>
      <c r="K3" s="39"/>
      <c r="L3" s="39"/>
      <c r="M3" s="41" t="str">
        <f>Gesamt!A3</f>
        <v>Danijel Pikelja</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8</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8</v>
      </c>
      <c r="I7" s="27">
        <f t="shared" si="2"/>
        <v>0</v>
      </c>
      <c r="J7" s="7"/>
      <c r="K7" s="39"/>
      <c r="L7" s="39"/>
      <c r="M7" s="1" t="s">
        <v>59</v>
      </c>
      <c r="N7" s="27">
        <f ca="1">Gesamt!B9+SUM(Gesamt!E2:E11)-SUM(Gesamt!J2:J11)</f>
        <v>-1.4210854715202004E-14</v>
      </c>
      <c r="O7" s="35"/>
      <c r="Q7" s="7"/>
    </row>
    <row r="8" spans="1:17" x14ac:dyDescent="0.2">
      <c r="A8" s="29">
        <v>46302</v>
      </c>
      <c r="B8" t="str">
        <f t="shared" si="0"/>
        <v>Mi</v>
      </c>
      <c r="G8" s="27">
        <f t="shared" si="1"/>
        <v>0</v>
      </c>
      <c r="H8" s="27">
        <f ca="1">IF(Q8&lt;&gt;"",Q8,IF(OR(C8="Feiertag",A8&lt;Gesamt!$B$11,A8&gt;Gesamt!$B$13,),0,INDIRECT("N"&amp;WEEKDAY(A8,2)+19)))</f>
        <v>8</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6.5</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8</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8</v>
      </c>
      <c r="I15" s="27">
        <f t="shared" si="2"/>
        <v>0</v>
      </c>
      <c r="J15" s="7"/>
      <c r="K15" s="39"/>
      <c r="L15" s="39"/>
      <c r="M15" s="1" t="s">
        <v>58</v>
      </c>
      <c r="N15">
        <f>Gesamt!B5+Gesamt!B7-SUM(Gesamt!G2:G11)</f>
        <v>0</v>
      </c>
      <c r="O15" s="35"/>
      <c r="Q15" s="7"/>
    </row>
    <row r="16" spans="1:17" x14ac:dyDescent="0.2">
      <c r="A16" s="29">
        <v>46310</v>
      </c>
      <c r="B16" t="str">
        <f t="shared" si="0"/>
        <v>Do</v>
      </c>
      <c r="G16" s="27">
        <f t="shared" si="1"/>
        <v>0</v>
      </c>
      <c r="H16" s="27">
        <f ca="1">IF(Q16&lt;&gt;"",Q16,IF(OR(C16="Feiertag",A16&lt;Gesamt!$B$11,A16&gt;Gesamt!$B$13,),0,INDIRECT("N"&amp;WEEKDAY(A16,2)+19)))</f>
        <v>8</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6.5</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46315</v>
      </c>
      <c r="B21" t="str">
        <f t="shared" si="0"/>
        <v>Di</v>
      </c>
      <c r="G21" s="27">
        <f t="shared" si="1"/>
        <v>0</v>
      </c>
      <c r="H21" s="27">
        <f ca="1">IF(Q21&lt;&gt;"",Q21,IF(OR(C21="Feiertag",A21&lt;Gesamt!$B$11,A21&gt;Gesamt!$B$13,),0,INDIRECT("N"&amp;WEEKDAY(A21,2)+19)))</f>
        <v>8</v>
      </c>
      <c r="I21" s="27">
        <f t="shared" si="2"/>
        <v>0</v>
      </c>
      <c r="J21" s="7"/>
      <c r="K21" s="39"/>
      <c r="L21" s="39"/>
      <c r="M21" s="6" t="s">
        <v>44</v>
      </c>
      <c r="N21" s="7">
        <f>Gesamt!C31</f>
        <v>8</v>
      </c>
      <c r="O21" s="35"/>
      <c r="Q21" s="7"/>
    </row>
    <row r="22" spans="1:17" x14ac:dyDescent="0.2">
      <c r="A22" s="29">
        <v>46316</v>
      </c>
      <c r="B22" t="str">
        <f t="shared" si="0"/>
        <v>Mi</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46317</v>
      </c>
      <c r="B23" t="str">
        <f t="shared" si="0"/>
        <v>Do</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46318</v>
      </c>
      <c r="B24" t="str">
        <f t="shared" si="0"/>
        <v>Fr</v>
      </c>
      <c r="G24" s="27">
        <f t="shared" si="1"/>
        <v>0</v>
      </c>
      <c r="H24" s="27">
        <f ca="1">IF(Q24&lt;&gt;"",Q24,IF(OR(C24="Feiertag",A24&lt;Gesamt!$B$11,A24&gt;Gesamt!$B$13,),0,INDIRECT("N"&amp;WEEKDAY(A24,2)+19)))</f>
        <v>6.5</v>
      </c>
      <c r="I24" s="27">
        <f t="shared" si="2"/>
        <v>0</v>
      </c>
      <c r="J24" s="7"/>
      <c r="K24" s="39"/>
      <c r="L24" s="39"/>
      <c r="M24" s="6" t="s">
        <v>47</v>
      </c>
      <c r="N24" s="7">
        <f>Gesamt!C34</f>
        <v>6.5</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46322</v>
      </c>
      <c r="B28" t="str">
        <f t="shared" si="0"/>
        <v>Di</v>
      </c>
      <c r="G28" s="27">
        <f t="shared" si="1"/>
        <v>0</v>
      </c>
      <c r="H28" s="27">
        <f ca="1">IF(Q28&lt;&gt;"",Q28,IF(OR(C28="Feiertag",A28&lt;Gesamt!$B$11,A28&gt;Gesamt!$B$13,),0,INDIRECT("N"&amp;WEEKDAY(A28,2)+19)))</f>
        <v>8</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8</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8</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6.5</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8</v>
      </c>
      <c r="I3" s="27">
        <f t="shared" ref="I3:I31" si="2">IF(OR(C3="Überstundenabbau",C3="Urlaub halber Tag",E3&lt;&gt;""),G3-H3,0)</f>
        <v>0</v>
      </c>
      <c r="J3" s="7"/>
      <c r="K3" s="39"/>
      <c r="L3" s="39"/>
      <c r="M3" s="41" t="str">
        <f>Gesamt!A3</f>
        <v>Danijel Pikelja</v>
      </c>
      <c r="N3" s="41"/>
      <c r="O3" s="35"/>
      <c r="Q3" s="7"/>
    </row>
    <row r="4" spans="1:17" x14ac:dyDescent="0.2">
      <c r="A4" s="29">
        <v>46329</v>
      </c>
      <c r="B4" t="str">
        <f t="shared" si="0"/>
        <v>Di</v>
      </c>
      <c r="G4" s="27">
        <f t="shared" si="1"/>
        <v>0</v>
      </c>
      <c r="H4" s="27">
        <f ca="1">IF(Q4&lt;&gt;"",Q4,IF(OR(C4="Feiertag",A4&lt;Gesamt!$B$11,A4&gt;Gesamt!$B$13,),0,INDIRECT("N"&amp;WEEKDAY(A4,2)+19)))</f>
        <v>8</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8</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8</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6.5</v>
      </c>
      <c r="I7" s="27">
        <f t="shared" si="2"/>
        <v>0</v>
      </c>
      <c r="J7" s="7"/>
      <c r="K7" s="39"/>
      <c r="L7" s="39"/>
      <c r="M7" s="1" t="s">
        <v>59</v>
      </c>
      <c r="N7" s="27">
        <f ca="1">Gesamt!B9+SUM(Gesamt!E2:E12)-SUM(Gesamt!J2:J12)</f>
        <v>-1.4210854715202004E-14</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8</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8</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8</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6.5</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0</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8</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8</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8</v>
      </c>
      <c r="I20" s="27">
        <f t="shared" si="2"/>
        <v>0</v>
      </c>
      <c r="J20" s="7"/>
      <c r="K20" s="39"/>
      <c r="L20" s="39"/>
      <c r="M20" s="6" t="s">
        <v>43</v>
      </c>
      <c r="N20" s="7">
        <f>Gesamt!C30</f>
        <v>8</v>
      </c>
      <c r="O20" s="35"/>
      <c r="Q20" s="7"/>
    </row>
    <row r="21" spans="1:17" x14ac:dyDescent="0.2">
      <c r="A21" s="29">
        <v>46346</v>
      </c>
      <c r="B21" t="str">
        <f t="shared" si="0"/>
        <v>Fr</v>
      </c>
      <c r="G21" s="27">
        <f t="shared" si="1"/>
        <v>0</v>
      </c>
      <c r="H21" s="27">
        <f ca="1">IF(Q21&lt;&gt;"",Q21,IF(OR(C21="Feiertag",A21&lt;Gesamt!$B$11,A21&gt;Gesamt!$B$13,),0,INDIRECT("N"&amp;WEEKDAY(A21,2)+19)))</f>
        <v>6.5</v>
      </c>
      <c r="I21" s="27">
        <f t="shared" si="2"/>
        <v>0</v>
      </c>
      <c r="J21" s="7"/>
      <c r="K21" s="39"/>
      <c r="L21" s="39"/>
      <c r="M21" s="6" t="s">
        <v>44</v>
      </c>
      <c r="N21" s="7">
        <f>Gesamt!C31</f>
        <v>8</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8</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8</v>
      </c>
      <c r="O23" s="35"/>
      <c r="Q23" s="7"/>
    </row>
    <row r="24" spans="1:17" x14ac:dyDescent="0.2">
      <c r="A24" s="29">
        <v>46349</v>
      </c>
      <c r="B24" t="str">
        <f t="shared" si="0"/>
        <v>Mo</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46350</v>
      </c>
      <c r="B25" t="str">
        <f t="shared" si="0"/>
        <v>Di</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8</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8</v>
      </c>
      <c r="I27" s="27">
        <f t="shared" si="2"/>
        <v>0</v>
      </c>
      <c r="J27" s="7"/>
      <c r="K27" s="39"/>
      <c r="L27" s="39"/>
      <c r="M27" s="13" t="s">
        <v>54</v>
      </c>
      <c r="N27" s="27">
        <f>SUM(N20:N26)</f>
        <v>38.5</v>
      </c>
      <c r="O27" s="35"/>
      <c r="Q27" s="7"/>
    </row>
    <row r="28" spans="1:17" x14ac:dyDescent="0.2">
      <c r="A28" s="29">
        <v>46353</v>
      </c>
      <c r="B28" t="str">
        <f t="shared" si="0"/>
        <v>Fr</v>
      </c>
      <c r="G28" s="27">
        <f t="shared" si="1"/>
        <v>0</v>
      </c>
      <c r="H28" s="27">
        <f ca="1">IF(Q28&lt;&gt;"",Q28,IF(OR(C28="Feiertag",A28&lt;Gesamt!$B$11,A28&gt;Gesamt!$B$13,),0,INDIRECT("N"&amp;WEEKDAY(A28,2)+19)))</f>
        <v>6.5</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8</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8</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8</v>
      </c>
      <c r="I3" s="27">
        <f t="shared" ref="I3:I32" si="2">IF(OR(C3="Überstundenabbau",C3="Urlaub halber Tag",E3&lt;&gt;""),G3-H3,0)</f>
        <v>0</v>
      </c>
      <c r="J3" s="7"/>
      <c r="K3" s="39"/>
      <c r="L3" s="39"/>
      <c r="M3" s="41" t="str">
        <f>Gesamt!A3</f>
        <v>Danijel Pikelja</v>
      </c>
      <c r="N3" s="41"/>
      <c r="O3" s="35"/>
      <c r="Q3" s="7"/>
    </row>
    <row r="4" spans="1:17" x14ac:dyDescent="0.2">
      <c r="A4" s="29">
        <v>46359</v>
      </c>
      <c r="B4" t="str">
        <f t="shared" si="0"/>
        <v>Do</v>
      </c>
      <c r="G4" s="27">
        <f t="shared" si="1"/>
        <v>0</v>
      </c>
      <c r="H4" s="27">
        <f ca="1">IF(Q4&lt;&gt;"",Q4,IF(OR(C4="Feiertag",A4&lt;Gesamt!$B$11,A4&gt;Gesamt!$B$13,),0,INDIRECT("N"&amp;WEEKDAY(A4,2)+19)))</f>
        <v>8</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6.5</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-1.4210854715202004E-14</v>
      </c>
      <c r="O7" s="35"/>
      <c r="Q7" s="7"/>
    </row>
    <row r="8" spans="1:17" x14ac:dyDescent="0.2">
      <c r="A8" s="29">
        <v>46363</v>
      </c>
      <c r="B8" t="str">
        <f t="shared" si="0"/>
        <v>Mo</v>
      </c>
      <c r="G8" s="27">
        <f t="shared" si="1"/>
        <v>0</v>
      </c>
      <c r="H8" s="27">
        <f ca="1">IF(Q8&lt;&gt;"",Q8,IF(OR(C8="Feiertag",A8&lt;Gesamt!$B$11,A8&gt;Gesamt!$B$13,),0,INDIRECT("N"&amp;WEEKDAY(A8,2)+19)))</f>
        <v>8</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8</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8</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8</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6.5</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8</v>
      </c>
      <c r="I15" s="27">
        <f t="shared" si="2"/>
        <v>0</v>
      </c>
      <c r="J15" s="7"/>
      <c r="K15" s="39"/>
      <c r="L15" s="39"/>
      <c r="M15" s="1" t="s">
        <v>58</v>
      </c>
      <c r="N15">
        <f>Gesamt!B5+Gesamt!B7-SUM(Gesamt!G2:G13)</f>
        <v>0</v>
      </c>
      <c r="O15" s="35"/>
      <c r="Q15" s="7"/>
    </row>
    <row r="16" spans="1:17" x14ac:dyDescent="0.2">
      <c r="A16" s="29">
        <v>46371</v>
      </c>
      <c r="B16" t="str">
        <f t="shared" si="0"/>
        <v>Di</v>
      </c>
      <c r="G16" s="27">
        <f t="shared" si="1"/>
        <v>0</v>
      </c>
      <c r="H16" s="27">
        <f ca="1">IF(Q16&lt;&gt;"",Q16,IF(OR(C16="Feiertag",A16&lt;Gesamt!$B$11,A16&gt;Gesamt!$B$13,),0,INDIRECT("N"&amp;WEEKDAY(A16,2)+19)))</f>
        <v>8</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8</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8</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6.5</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8</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8</v>
      </c>
      <c r="O21" s="35"/>
      <c r="Q21" s="7"/>
    </row>
    <row r="22" spans="1:17" x14ac:dyDescent="0.2">
      <c r="A22" s="29">
        <v>46377</v>
      </c>
      <c r="B22" t="str">
        <f t="shared" si="0"/>
        <v>Mo</v>
      </c>
      <c r="G22" s="27">
        <f t="shared" si="1"/>
        <v>0</v>
      </c>
      <c r="H22" s="27">
        <f ca="1">IF(Q22&lt;&gt;"",Q22,IF(OR(C22="Feiertag",A22&lt;Gesamt!$B$11,A22&gt;Gesamt!$B$13,),0,INDIRECT("N"&amp;WEEKDAY(A22,2)+19)))</f>
        <v>8</v>
      </c>
      <c r="I22" s="27">
        <f t="shared" si="2"/>
        <v>0</v>
      </c>
      <c r="J22" s="7"/>
      <c r="K22" s="39"/>
      <c r="L22" s="39"/>
      <c r="M22" s="6" t="s">
        <v>45</v>
      </c>
      <c r="N22" s="7">
        <f>Gesamt!C32</f>
        <v>8</v>
      </c>
      <c r="O22" s="35"/>
      <c r="Q22" s="7"/>
    </row>
    <row r="23" spans="1:17" x14ac:dyDescent="0.2">
      <c r="A23" s="29">
        <v>46378</v>
      </c>
      <c r="B23" t="str">
        <f t="shared" si="0"/>
        <v>Di</v>
      </c>
      <c r="G23" s="27">
        <f t="shared" si="1"/>
        <v>0</v>
      </c>
      <c r="H23" s="27">
        <f ca="1">IF(Q23&lt;&gt;"",Q23,IF(OR(C23="Feiertag",A23&lt;Gesamt!$B$11,A23&gt;Gesamt!$B$13,),0,INDIRECT("N"&amp;WEEKDAY(A23,2)+19)))</f>
        <v>8</v>
      </c>
      <c r="I23" s="27">
        <f t="shared" si="2"/>
        <v>0</v>
      </c>
      <c r="J23" s="7"/>
      <c r="K23" s="39"/>
      <c r="L23" s="39"/>
      <c r="M23" s="6" t="s">
        <v>46</v>
      </c>
      <c r="N23" s="7">
        <f>Gesamt!C33</f>
        <v>8</v>
      </c>
      <c r="O23" s="35"/>
      <c r="Q23" s="7"/>
    </row>
    <row r="24" spans="1:17" x14ac:dyDescent="0.2">
      <c r="A24" s="29">
        <v>46379</v>
      </c>
      <c r="B24" t="str">
        <f t="shared" si="0"/>
        <v>Mi</v>
      </c>
      <c r="G24" s="27">
        <f t="shared" si="1"/>
        <v>0</v>
      </c>
      <c r="H24" s="27">
        <f ca="1">IF(Q24&lt;&gt;"",Q24,IF(OR(C24="Feiertag",A24&lt;Gesamt!$B$11,A24&gt;Gesamt!$B$13,),0,INDIRECT("N"&amp;WEEKDAY(A24,2)+19)))</f>
        <v>8</v>
      </c>
      <c r="I24" s="27">
        <f t="shared" si="2"/>
        <v>0</v>
      </c>
      <c r="J24" s="7"/>
      <c r="K24" s="39"/>
      <c r="L24" s="39"/>
      <c r="M24" s="6" t="s">
        <v>47</v>
      </c>
      <c r="N24" s="7">
        <f>Gesamt!C34</f>
        <v>6.5</v>
      </c>
      <c r="O24" s="35"/>
      <c r="Q24" s="7"/>
    </row>
    <row r="25" spans="1:17" x14ac:dyDescent="0.2">
      <c r="A25" s="29">
        <v>46380</v>
      </c>
      <c r="B25" t="str">
        <f t="shared" si="0"/>
        <v>Do</v>
      </c>
      <c r="G25" s="27">
        <f t="shared" si="1"/>
        <v>0</v>
      </c>
      <c r="H25" s="27">
        <f ca="1">IF(Q25&lt;&gt;"",Q25,IF(OR(C25="Feiertag",A25&lt;Gesamt!$B$11,A25&gt;Gesamt!$B$13,),0,INDIRECT("N"&amp;WEEKDAY(A25,2)+19)))</f>
        <v>8</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6.5</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38.5</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8</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8</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8</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8</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E28" sqref="E28"/>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 ca="1">Januar!N5</f>
        <v>-7.1054273576010019E-15</v>
      </c>
      <c r="F2" s="8">
        <f>Januar!N9</f>
        <v>0</v>
      </c>
      <c r="G2" s="2">
        <f>Januar!N13</f>
        <v>0</v>
      </c>
      <c r="H2" s="7">
        <f>Januar!N17</f>
        <v>38.499999999999993</v>
      </c>
      <c r="I2" s="7"/>
      <c r="J2" s="7">
        <v>0</v>
      </c>
      <c r="Z2" s="2" t="b">
        <v>1</v>
      </c>
    </row>
    <row r="3" spans="1:26" ht="15" customHeight="1" x14ac:dyDescent="0.2">
      <c r="A3" s="42" t="s">
        <v>72</v>
      </c>
      <c r="B3" s="42"/>
      <c r="D3" s="6" t="s">
        <v>10</v>
      </c>
      <c r="E3" s="7">
        <f ca="1">Februar!N5</f>
        <v>-7.1054273576010019E-15</v>
      </c>
      <c r="F3" s="8">
        <f>Februar!N9</f>
        <v>0</v>
      </c>
      <c r="G3" s="2">
        <f>Februar!N13</f>
        <v>0</v>
      </c>
      <c r="H3" s="7">
        <f>Februar!N17</f>
        <v>38.499999999999993</v>
      </c>
      <c r="I3" s="7"/>
      <c r="J3" s="7">
        <v>0</v>
      </c>
      <c r="Z3" s="2" t="b">
        <v>1</v>
      </c>
    </row>
    <row r="4" spans="1:26" x14ac:dyDescent="0.2">
      <c r="D4" s="6" t="s">
        <v>11</v>
      </c>
      <c r="E4" s="7">
        <f>März!N5</f>
        <v>0</v>
      </c>
      <c r="F4" s="8">
        <f>März!N9</f>
        <v>0</v>
      </c>
      <c r="G4" s="2">
        <f>März!N13</f>
        <v>0</v>
      </c>
      <c r="H4" s="7">
        <f>März!N17</f>
        <v>0</v>
      </c>
      <c r="I4" s="7"/>
      <c r="J4" s="7">
        <v>0</v>
      </c>
      <c r="Z4" s="2" t="b">
        <v>1</v>
      </c>
    </row>
    <row r="5" spans="1:26" x14ac:dyDescent="0.2">
      <c r="A5" s="1" t="s">
        <v>28</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46023</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38.5</v>
      </c>
      <c r="D15" s="9" t="s">
        <v>23</v>
      </c>
      <c r="E15" s="7">
        <f ca="1">SUM(E2:E13)</f>
        <v>-1.4210854715202004E-14</v>
      </c>
      <c r="F15" s="8">
        <f>SUM(F2:F13)</f>
        <v>0</v>
      </c>
      <c r="G15" s="2">
        <f>SUM(G2:G13)</f>
        <v>0</v>
      </c>
      <c r="H15" s="7">
        <f>SUM(H2:H13)</f>
        <v>76.999999999999986</v>
      </c>
      <c r="I15" s="7"/>
      <c r="J15" s="7">
        <f>SUM(J2:J13)</f>
        <v>0</v>
      </c>
    </row>
    <row r="16" spans="1:26" x14ac:dyDescent="0.2">
      <c r="A16" s="6" t="s">
        <v>9</v>
      </c>
      <c r="B16" s="7">
        <f>Januar!N27</f>
        <v>38.5</v>
      </c>
    </row>
    <row r="17" spans="1:7" x14ac:dyDescent="0.2">
      <c r="A17" s="6" t="s">
        <v>10</v>
      </c>
      <c r="B17" s="7">
        <f>Februar!N27</f>
        <v>38.5</v>
      </c>
      <c r="D17" s="4" t="s">
        <v>39</v>
      </c>
      <c r="E17" s="7">
        <f ca="1">SUM(E2:E13)+B9-J15</f>
        <v>-1.4210854715202004E-14</v>
      </c>
    </row>
    <row r="18" spans="1:7" x14ac:dyDescent="0.2">
      <c r="A18" s="6" t="s">
        <v>11</v>
      </c>
      <c r="B18" s="7">
        <f>März!N27</f>
        <v>38.5</v>
      </c>
      <c r="D18" s="9" t="s">
        <v>40</v>
      </c>
      <c r="G18" s="2">
        <f>B5+B7-G15</f>
        <v>0</v>
      </c>
    </row>
    <row r="19" spans="1:7" x14ac:dyDescent="0.2">
      <c r="A19" s="6" t="s">
        <v>12</v>
      </c>
      <c r="B19" s="7">
        <f>April!N27</f>
        <v>38.5</v>
      </c>
    </row>
    <row r="20" spans="1:7" x14ac:dyDescent="0.2">
      <c r="A20" s="6" t="s">
        <v>13</v>
      </c>
      <c r="B20" s="7">
        <f>Mai!N27</f>
        <v>38.5</v>
      </c>
    </row>
    <row r="21" spans="1:7" x14ac:dyDescent="0.2">
      <c r="A21" s="6" t="s">
        <v>14</v>
      </c>
      <c r="B21" s="7">
        <f>Juni!N27</f>
        <v>38.5</v>
      </c>
    </row>
    <row r="22" spans="1:7" x14ac:dyDescent="0.2">
      <c r="A22" s="6" t="s">
        <v>15</v>
      </c>
      <c r="B22" s="7">
        <f>Juli!N27</f>
        <v>38.5</v>
      </c>
    </row>
    <row r="23" spans="1:7" x14ac:dyDescent="0.2">
      <c r="A23" s="6" t="s">
        <v>16</v>
      </c>
      <c r="B23" s="7">
        <f>August!N27</f>
        <v>38.5</v>
      </c>
    </row>
    <row r="24" spans="1:7" x14ac:dyDescent="0.2">
      <c r="A24" s="6" t="s">
        <v>17</v>
      </c>
      <c r="B24" s="7">
        <f>September!N27</f>
        <v>38.5</v>
      </c>
    </row>
    <row r="25" spans="1:7" x14ac:dyDescent="0.2">
      <c r="A25" s="6" t="s">
        <v>18</v>
      </c>
      <c r="B25" s="7">
        <f>Oktober!N27</f>
        <v>38.5</v>
      </c>
    </row>
    <row r="26" spans="1:7" x14ac:dyDescent="0.2">
      <c r="A26" s="6" t="s">
        <v>19</v>
      </c>
      <c r="B26" s="7">
        <f>November!N27</f>
        <v>38.5</v>
      </c>
    </row>
    <row r="27" spans="1:7" x14ac:dyDescent="0.2">
      <c r="A27" s="6" t="s">
        <v>20</v>
      </c>
      <c r="B27" s="7">
        <f>Dezember!N27</f>
        <v>38.5</v>
      </c>
    </row>
    <row r="29" spans="1:7" x14ac:dyDescent="0.2">
      <c r="A29" s="3" t="s">
        <v>42</v>
      </c>
      <c r="C29" s="3" t="s">
        <v>6</v>
      </c>
    </row>
    <row r="30" spans="1:7" x14ac:dyDescent="0.2">
      <c r="A30" s="6" t="s">
        <v>43</v>
      </c>
      <c r="C30" s="7">
        <v>8</v>
      </c>
    </row>
    <row r="31" spans="1:7" x14ac:dyDescent="0.2">
      <c r="A31" s="6" t="s">
        <v>44</v>
      </c>
      <c r="C31" s="7">
        <v>8</v>
      </c>
    </row>
    <row r="32" spans="1:7" x14ac:dyDescent="0.2">
      <c r="A32" s="6" t="s">
        <v>45</v>
      </c>
      <c r="C32" s="7">
        <v>8</v>
      </c>
    </row>
    <row r="33" spans="1:3" x14ac:dyDescent="0.2">
      <c r="A33" s="6" t="s">
        <v>46</v>
      </c>
      <c r="C33" s="7">
        <v>8</v>
      </c>
    </row>
    <row r="34" spans="1:3" x14ac:dyDescent="0.2">
      <c r="A34" s="6" t="s">
        <v>47</v>
      </c>
      <c r="C34" s="7">
        <v>6.5</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2026-03-06T10:27:56Z</dcterms:modified>
</cp:coreProperties>
</file>