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 2026\Lohnabrechnung 2026\April 2026\"/>
    </mc:Choice>
  </mc:AlternateContent>
  <xr:revisionPtr revIDLastSave="0" documentId="13_ncr:1_{74F33D4E-ED14-4240-B022-752F0FACFE1C}" xr6:coauthVersionLast="47" xr6:coauthVersionMax="47" xr10:uidLastSave="{00000000-0000-0000-0000-000000000000}"/>
  <bookViews>
    <workbookView xWindow="-120" yWindow="-120" windowWidth="29040" windowHeight="15720" activeTab="3"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5" i="4"/>
  <c r="I6" i="4"/>
  <c r="I12" i="4"/>
  <c r="I13" i="4"/>
  <c r="I19" i="4"/>
  <c r="I20" i="4"/>
  <c r="I26" i="4"/>
  <c r="I27"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I13" i="3"/>
  <c r="I14" i="3"/>
  <c r="I15" i="3"/>
  <c r="I16" i="3"/>
  <c r="I17" i="3"/>
  <c r="I30" i="3"/>
  <c r="I31"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20" i="3"/>
  <c r="H17" i="3"/>
  <c r="H15" i="3"/>
  <c r="H29" i="3"/>
  <c r="H25" i="3"/>
  <c r="H11" i="3"/>
  <c r="H3" i="3"/>
  <c r="H27" i="3"/>
  <c r="H6" i="3"/>
  <c r="H24" i="3"/>
  <c r="H30" i="3"/>
  <c r="H8" i="3"/>
  <c r="H10" i="3"/>
  <c r="H22" i="3"/>
  <c r="H14" i="3"/>
  <c r="H2" i="3"/>
  <c r="H16" i="3"/>
  <c r="H31" i="3"/>
  <c r="H13" i="3"/>
  <c r="H23" i="3"/>
  <c r="H7" i="3"/>
  <c r="H4" i="3"/>
  <c r="H32" i="3"/>
  <c r="H28" i="3"/>
  <c r="H9" i="3"/>
  <c r="H18" i="3"/>
  <c r="H21" i="3"/>
  <c r="I2" i="3" l="1"/>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24" i="1"/>
  <c r="H14" i="6"/>
  <c r="H8" i="9"/>
  <c r="H24" i="12"/>
  <c r="H4" i="7"/>
  <c r="H3" i="6"/>
  <c r="H22" i="1"/>
  <c r="H12" i="4"/>
  <c r="H8" i="12"/>
  <c r="H22" i="6"/>
  <c r="H8" i="1"/>
  <c r="H16" i="1"/>
  <c r="H32" i="5"/>
  <c r="H14" i="4"/>
  <c r="H14" i="5"/>
  <c r="H4" i="12"/>
  <c r="H7" i="4"/>
  <c r="H18" i="12"/>
  <c r="H3" i="1"/>
  <c r="H6" i="4"/>
  <c r="H11" i="6"/>
  <c r="H31" i="4"/>
  <c r="H26" i="12"/>
  <c r="H4" i="8"/>
  <c r="H15" i="12"/>
  <c r="H31" i="5"/>
  <c r="H17" i="5"/>
  <c r="H27" i="2"/>
  <c r="H10" i="9"/>
  <c r="H21" i="4"/>
  <c r="H2" i="9"/>
  <c r="H10" i="11"/>
  <c r="H24" i="11"/>
  <c r="H30" i="12"/>
  <c r="H10" i="1"/>
  <c r="H30" i="7"/>
  <c r="H19" i="3"/>
  <c r="H24" i="4"/>
  <c r="H13" i="1"/>
  <c r="H12" i="10"/>
  <c r="H27" i="9"/>
  <c r="H22" i="9"/>
  <c r="H24" i="8"/>
  <c r="H28" i="1"/>
  <c r="H17" i="12"/>
  <c r="H23" i="5"/>
  <c r="H6" i="2"/>
  <c r="H7" i="2"/>
  <c r="H23" i="9"/>
  <c r="H9" i="8"/>
  <c r="H25" i="1"/>
  <c r="H27" i="7"/>
  <c r="H22" i="5"/>
  <c r="H10" i="10"/>
  <c r="H17" i="7"/>
  <c r="H10" i="8"/>
  <c r="H14" i="10"/>
  <c r="H14" i="8"/>
  <c r="H14" i="7"/>
  <c r="H7" i="9"/>
  <c r="H21" i="9"/>
  <c r="H24" i="5"/>
  <c r="H5" i="5"/>
  <c r="H19" i="10"/>
  <c r="H28" i="9"/>
  <c r="H15" i="11"/>
  <c r="H16" i="9"/>
  <c r="H8" i="11"/>
  <c r="H30" i="11"/>
  <c r="H23" i="4"/>
  <c r="H6" i="7"/>
  <c r="H24" i="10"/>
  <c r="H14" i="11"/>
  <c r="H2" i="12"/>
  <c r="H4" i="10"/>
  <c r="H15" i="5"/>
  <c r="H14" i="2"/>
  <c r="H2" i="7"/>
  <c r="H20" i="1"/>
  <c r="H25" i="2"/>
  <c r="H21" i="6"/>
  <c r="H23" i="2"/>
  <c r="H21" i="10"/>
  <c r="H13" i="10"/>
  <c r="H7" i="7"/>
  <c r="H5" i="2"/>
  <c r="H7" i="1"/>
  <c r="H26" i="11"/>
  <c r="H5" i="11"/>
  <c r="H26" i="7"/>
  <c r="H30" i="1"/>
  <c r="H25" i="11"/>
  <c r="H27" i="6"/>
  <c r="H29" i="11"/>
  <c r="H21" i="5"/>
  <c r="H4" i="6"/>
  <c r="H10" i="4"/>
  <c r="H28" i="5"/>
  <c r="H30" i="9"/>
  <c r="H32" i="1"/>
  <c r="H9" i="2"/>
  <c r="H5" i="6"/>
  <c r="H29" i="6"/>
  <c r="H28" i="2"/>
  <c r="H15" i="9"/>
  <c r="H11" i="2"/>
  <c r="H20" i="10"/>
  <c r="H24" i="6"/>
  <c r="H26" i="2"/>
  <c r="H12" i="8"/>
  <c r="H28" i="8"/>
  <c r="H6" i="11"/>
  <c r="H13" i="8"/>
  <c r="H23" i="10"/>
  <c r="H17" i="9"/>
  <c r="H13" i="11"/>
  <c r="H18" i="7"/>
  <c r="H6" i="6"/>
  <c r="H8" i="2"/>
  <c r="H31" i="8"/>
  <c r="H7" i="12"/>
  <c r="H2" i="5"/>
  <c r="H30" i="5"/>
  <c r="H22" i="12"/>
  <c r="H18" i="9"/>
  <c r="H29" i="12"/>
  <c r="H27" i="8"/>
  <c r="H11" i="9"/>
  <c r="H31" i="12"/>
  <c r="H13" i="5"/>
  <c r="H27" i="12"/>
  <c r="H25" i="12"/>
  <c r="H21" i="2"/>
  <c r="H12" i="7"/>
  <c r="H29" i="4"/>
  <c r="H26" i="9"/>
  <c r="H23" i="11"/>
  <c r="H7" i="5"/>
  <c r="H32" i="12"/>
  <c r="H14" i="12"/>
  <c r="H27" i="4"/>
  <c r="H20" i="7"/>
  <c r="H15" i="10"/>
  <c r="H5" i="12"/>
  <c r="H25" i="10"/>
  <c r="H11" i="10"/>
  <c r="H19" i="8"/>
  <c r="H5" i="9"/>
  <c r="H11" i="8"/>
  <c r="H11" i="4"/>
  <c r="H4" i="5"/>
  <c r="H9" i="4"/>
  <c r="H20" i="6"/>
  <c r="H25" i="9"/>
  <c r="H3" i="11"/>
  <c r="H5" i="7"/>
  <c r="H2" i="10"/>
  <c r="H16" i="6"/>
  <c r="H26" i="10"/>
  <c r="H18" i="6"/>
  <c r="H8" i="10"/>
  <c r="H19" i="12"/>
  <c r="H28" i="7"/>
  <c r="H31" i="1"/>
  <c r="H3" i="8"/>
  <c r="H6" i="10"/>
  <c r="H16" i="8"/>
  <c r="H19" i="6"/>
  <c r="H19" i="11"/>
  <c r="H32" i="8"/>
  <c r="H23" i="1"/>
  <c r="H2" i="1"/>
  <c r="H18" i="5"/>
  <c r="H5" i="1"/>
  <c r="H19" i="4"/>
  <c r="H26" i="5"/>
  <c r="H11" i="5"/>
  <c r="H16" i="4"/>
  <c r="H30" i="10"/>
  <c r="H16" i="7"/>
  <c r="H11" i="11"/>
  <c r="H9" i="6"/>
  <c r="H9" i="7"/>
  <c r="H9" i="11"/>
  <c r="H23" i="8"/>
  <c r="H19" i="2"/>
  <c r="H16" i="12"/>
  <c r="H22" i="10"/>
  <c r="H13" i="9"/>
  <c r="H23" i="7"/>
  <c r="H11" i="1"/>
  <c r="H23" i="12"/>
  <c r="H17" i="6"/>
  <c r="H12" i="2"/>
  <c r="H24" i="2"/>
  <c r="H10" i="2"/>
  <c r="H12" i="11"/>
  <c r="H24" i="9"/>
  <c r="H31" i="9"/>
  <c r="H26" i="1"/>
  <c r="H32" i="7"/>
  <c r="H10" i="5"/>
  <c r="H19" i="7"/>
  <c r="H12" i="1"/>
  <c r="H22" i="8"/>
  <c r="H29" i="1"/>
  <c r="H8" i="4"/>
  <c r="H22" i="7"/>
  <c r="H15" i="2"/>
  <c r="H22" i="4"/>
  <c r="H25" i="6"/>
  <c r="H17" i="4"/>
  <c r="H31" i="10"/>
  <c r="H28" i="11"/>
  <c r="H16" i="11"/>
  <c r="H3" i="7"/>
  <c r="H8" i="7"/>
  <c r="H17" i="1"/>
  <c r="H15" i="6"/>
  <c r="H15" i="4"/>
  <c r="H29" i="5"/>
  <c r="H13" i="7"/>
  <c r="H4" i="2"/>
  <c r="H16" i="5"/>
  <c r="H3" i="10"/>
  <c r="H9" i="5"/>
  <c r="H26" i="3"/>
  <c r="H20" i="4"/>
  <c r="H20" i="8"/>
  <c r="H17" i="2"/>
  <c r="H27" i="5"/>
  <c r="H20" i="5"/>
  <c r="H11" i="7"/>
  <c r="H3" i="12"/>
  <c r="H25" i="5"/>
  <c r="H9" i="10"/>
  <c r="H25" i="7"/>
  <c r="H26" i="4"/>
  <c r="H20" i="2"/>
  <c r="H30" i="6"/>
  <c r="H13" i="12"/>
  <c r="H28" i="6"/>
  <c r="H10" i="6"/>
  <c r="H21" i="8"/>
  <c r="H30" i="8"/>
  <c r="H9" i="12"/>
  <c r="H32" i="10"/>
  <c r="H5" i="8"/>
  <c r="H26" i="8"/>
  <c r="H4" i="4"/>
  <c r="H6" i="8"/>
  <c r="H29" i="9"/>
  <c r="H13" i="6"/>
  <c r="H10" i="12"/>
  <c r="H14" i="1"/>
  <c r="H19" i="1"/>
  <c r="H15" i="1"/>
  <c r="H31" i="11"/>
  <c r="H19" i="9"/>
  <c r="H23" i="6"/>
  <c r="H4" i="11"/>
  <c r="H26" i="6"/>
  <c r="H18" i="8"/>
  <c r="H9" i="1"/>
  <c r="H20" i="9"/>
  <c r="H18" i="4"/>
  <c r="H12" i="5"/>
  <c r="H19" i="5"/>
  <c r="H21" i="1"/>
  <c r="H30" i="4"/>
  <c r="H17" i="11"/>
  <c r="H13" i="2"/>
  <c r="H29" i="8"/>
  <c r="H3" i="5"/>
  <c r="H18" i="11"/>
  <c r="H28" i="4"/>
  <c r="H21" i="11"/>
  <c r="H3" i="4"/>
  <c r="H7" i="11"/>
  <c r="H2" i="6"/>
  <c r="H5" i="10"/>
  <c r="H17" i="8"/>
  <c r="H21" i="12"/>
  <c r="H2" i="2"/>
  <c r="H22" i="2"/>
  <c r="H29" i="10"/>
  <c r="H12" i="12"/>
  <c r="H3" i="2"/>
  <c r="H31" i="6"/>
  <c r="H3" i="9"/>
  <c r="H24" i="7"/>
  <c r="H6" i="9"/>
  <c r="H7" i="10"/>
  <c r="H28" i="10"/>
  <c r="H7" i="8"/>
  <c r="H15" i="8"/>
  <c r="H2" i="4"/>
  <c r="H14" i="9"/>
  <c r="H12" i="9"/>
  <c r="H15" i="7"/>
  <c r="H27" i="11"/>
  <c r="H9" i="9"/>
  <c r="H18" i="1"/>
  <c r="H8" i="6"/>
  <c r="H4" i="1"/>
  <c r="H29" i="2"/>
  <c r="H18" i="10"/>
  <c r="H13" i="4"/>
  <c r="H17" i="10"/>
  <c r="H6" i="5"/>
  <c r="H16" i="2"/>
  <c r="H31" i="7"/>
  <c r="H27" i="10"/>
  <c r="H16" i="10"/>
  <c r="H21" i="7"/>
  <c r="H5" i="4"/>
  <c r="H8" i="8"/>
  <c r="H20" i="11"/>
  <c r="H6" i="12"/>
  <c r="H20" i="12"/>
  <c r="H4" i="9"/>
  <c r="H22" i="11"/>
  <c r="H27" i="1"/>
  <c r="H8" i="5"/>
  <c r="H6" i="1"/>
  <c r="H29" i="7"/>
  <c r="H12" i="6"/>
  <c r="H2" i="11"/>
  <c r="H2" i="8"/>
  <c r="H28" i="12"/>
  <c r="H5" i="3"/>
  <c r="H12" i="3"/>
  <c r="H11" i="12"/>
  <c r="H7" i="6"/>
  <c r="H25" i="8"/>
  <c r="H25" i="4"/>
  <c r="H18" i="2"/>
  <c r="H10" i="7"/>
  <c r="I2" i="4" l="1"/>
  <c r="I3" i="4"/>
  <c r="I4" i="4"/>
  <c r="I28" i="4"/>
  <c r="I30" i="4"/>
  <c r="I29" i="4"/>
  <c r="I31" i="4"/>
  <c r="I25" i="4"/>
  <c r="I22" i="4"/>
  <c r="I23" i="4"/>
  <c r="I24" i="4"/>
  <c r="I21" i="4"/>
  <c r="I18" i="4"/>
  <c r="I15" i="4"/>
  <c r="I17" i="4"/>
  <c r="I16" i="4"/>
  <c r="I14" i="4"/>
  <c r="I11" i="4"/>
  <c r="I10" i="4"/>
  <c r="I9" i="4"/>
  <c r="I8" i="4"/>
  <c r="I7" i="4"/>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<sst xmlns="http://schemas.openxmlformats.org/spreadsheetml/2006/main" count="450" uniqueCount="75">
  <si>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</si>
  <si>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</si>
  <si>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</si>
  <si>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</si>
  <si>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</si>
  <si>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</si>
  <si>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</si>
  <si>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</si>
  <si>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</si>
  <si>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</si>
  <si>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</si>
  <si>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</si>
  <si>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</si>
  <si>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</si>
  <si>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</si>
  <si>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</si>
  <si>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</si>
  <si>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</si>
  <si>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</si>
  <si>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</si>
  <si>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</si>
  <si>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</si>
  <si>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</si>
  <si>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</si>
  <si>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</si>
  <si>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</si>
  <si>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</si>
  <si>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</si>
  <si>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</si>
  <si>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</si>
  <si>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</si>
  <si>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</si>
  <si>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</si>
  <si>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</si>
  <si>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</si>
  <si>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</si>
  <si>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</si>
  <si>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</si>
  <si>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</si>
  <si>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</si>
  <si>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</si>
  <si>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</si>
  <si>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</si>
  <si>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</si>
  <si>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</si>
  <si>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</si>
  <si>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</si>
  <si>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</si>
  <si>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</si>
  <si>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</si>
  <si>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</si>
  <si>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</si>
  <si>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</si>
  <si>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</si>
  <si>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</si>
  <si>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</si>
  <si>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</si>
  <si>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</si>
  <si>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</si>
  <si>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</si>
  <si>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</si>
  <si>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</si>
  <si>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</si>
  <si>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</si>
  <si>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</si>
  <si>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</si>
  <si>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</si>
  <si>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</si>
  <si>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</si>
  <si>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</si>
  <si>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</si>
  <si>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</si>
  <si>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Hohenburg</t>
  </si>
  <si>
    <t>Vorschuß € 510,00</t>
  </si>
  <si>
    <t>Dario BOZIC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</si>
</sst>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5">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3" fillId="9" borderId="0" xfId="0"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24">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28575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28575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28575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28575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28575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28575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28575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M34" sqref="M34"/>
    </sheetView>
  </sheetViews>
  <sheetFormatPr baseColWidth="10" defaultColWidth="11.42578125" defaultRowHeight="15" x14ac:dyDescent="0.25"/>
  <cols>
    <col min="1" max="1" width="6.8554687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bestFit="1" customWidth="1"/>
    <col min="11" max="11" width="11.42578125" style="2"/>
    <col min="12" max="12" width="11.7109375" style="2" bestFit="1" customWidth="1"/>
    <col min="13" max="13" width="26.42578125" style="25" bestFit="1" customWidth="1"/>
    <col min="14" max="16" width="11.42578125" style="2"/>
    <col min="17" max="17" width="13.140625" style="2" bestFit="1" customWidth="1"/>
    <col min="18" max="16384" width="11.42578125" style="2"/>
  </cols>
  <sheetData>
    <row r="1" spans="1:21" s="22" customFormat="1" x14ac:dyDescent="0.25">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5">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5">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Dario BOZIC</v>
      </c>
      <c r="N3" s="42"/>
      <c r="O3" s="35"/>
      <c r="Q3" s="7"/>
    </row>
    <row r="4" spans="1:21" x14ac:dyDescent="0.25">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5">
      <c r="A5" s="29">
        <v>46026</v>
      </c>
      <c r="B5" t="str">
        <f t="shared" si="0"/>
        <v>So</v>
      </c>
      <c r="C5" s="26"/>
      <c r="G5" s="27">
        <f t="shared" si="1"/>
        <v>0</v>
      </c>
      <c r="H5" s="27">
        <f ca="1">IF(Q5&lt;&gt;"",Q5,IF(OR(C5="Feiertag",A5&lt;Gesamt!$B$11,A5&gt;Gesamt!$B$13,),0,INDIRECT("N"&amp;WEEKDAY(A5,2)+19)))</f>
        <v>0</v>
      </c>
      <c r="I5" s="27">
        <f t="shared" si="2"/>
        <v>0</v>
      </c>
      <c r="J5" s="7"/>
      <c r="K5" s="39"/>
      <c r="L5" s="39"/>
      <c r="M5" s="1" t="s">
        <v>8</v>
      </c>
      <c r="N5" s="27">
        <f>SUM(I2:I32)</f>
        <v>0</v>
      </c>
      <c r="O5" s="35"/>
      <c r="Q5" s="7"/>
    </row>
    <row r="6" spans="1:21" x14ac:dyDescent="0.25">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5">
      <c r="A7" s="29">
        <v>46028</v>
      </c>
      <c r="B7" t="str">
        <f t="shared" si="0"/>
        <v>Di</v>
      </c>
      <c r="G7" s="27">
        <f t="shared" si="1"/>
        <v>0</v>
      </c>
      <c r="H7" s="27">
        <f ca="1">IF(Q7&lt;&gt;"",Q7,IF(OR(C7="Feiertag",A7&lt;Gesamt!$B$11,A7&gt;Gesamt!$B$13,),0,INDIRECT("N"&amp;WEEKDAY(A7,2)+19)))</f>
        <v>0</v>
      </c>
      <c r="I7" s="27">
        <f t="shared" si="2"/>
        <v>0</v>
      </c>
      <c r="J7" s="7"/>
      <c r="K7" s="39"/>
      <c r="L7" s="39"/>
      <c r="M7" s="1" t="s">
        <v>59</v>
      </c>
      <c r="N7" s="27">
        <f>Gesamt!B9+Gesamt!E2-Gesamt!J2</f>
        <v>0</v>
      </c>
      <c r="O7" s="35"/>
      <c r="Q7" s="7"/>
    </row>
    <row r="8" spans="1:21" x14ac:dyDescent="0.25">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5">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5">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5">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5">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5">
      <c r="A13" s="29">
        <v>46034</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21" x14ac:dyDescent="0.25">
      <c r="A14" s="29">
        <v>46035</v>
      </c>
      <c r="B14" t="str">
        <f t="shared" si="0"/>
        <v>Di</v>
      </c>
      <c r="G14" s="27">
        <f t="shared" si="1"/>
        <v>0</v>
      </c>
      <c r="H14" s="27">
        <f ca="1">IF(Q14&lt;&gt;"",Q14,IF(OR(C14="Feiertag",A14&lt;Gesamt!$B$11,A14&gt;Gesamt!$B$13,),0,INDIRECT("N"&amp;WEEKDAY(A14,2)+19)))</f>
        <v>0</v>
      </c>
      <c r="I14" s="27">
        <f t="shared" si="2"/>
        <v>0</v>
      </c>
      <c r="J14" s="7"/>
      <c r="K14" s="39"/>
      <c r="L14" s="39"/>
      <c r="O14" s="35"/>
      <c r="Q14" s="7"/>
    </row>
    <row r="15" spans="1:21" x14ac:dyDescent="0.25">
      <c r="A15" s="29">
        <v>46036</v>
      </c>
      <c r="B15" t="str">
        <f t="shared" si="0"/>
        <v>Mi</v>
      </c>
      <c r="G15" s="27">
        <f t="shared" si="1"/>
        <v>0</v>
      </c>
      <c r="H15" s="27">
        <f ca="1">IF(Q15&lt;&gt;"",Q15,IF(OR(C15="Feiertag",A15&lt;Gesamt!$B$11,A15&gt;Gesamt!$B$13,),0,INDIRECT("N"&amp;WEEKDAY(A15,2)+19)))</f>
        <v>0</v>
      </c>
      <c r="I15" s="27">
        <f t="shared" si="2"/>
        <v>0</v>
      </c>
      <c r="J15" s="7"/>
      <c r="K15" s="39"/>
      <c r="L15" s="39"/>
      <c r="M15" s="1" t="s">
        <v>58</v>
      </c>
      <c r="N15">
        <f>Gesamt!B5+Gesamt!B7-Gesamt!G2</f>
        <v>17</v>
      </c>
      <c r="O15" s="35"/>
      <c r="Q15" s="7"/>
    </row>
    <row r="16" spans="1:21" x14ac:dyDescent="0.25">
      <c r="A16" s="29">
        <v>46037</v>
      </c>
      <c r="B16" t="str">
        <f t="shared" si="0"/>
        <v>Do</v>
      </c>
      <c r="G16" s="27">
        <f t="shared" si="1"/>
        <v>0</v>
      </c>
      <c r="H16" s="27">
        <f ca="1">IF(Q16&lt;&gt;"",Q16,IF(OR(C16="Feiertag",A16&lt;Gesamt!$B$11,A16&gt;Gesamt!$B$13,),0,INDIRECT("N"&amp;WEEKDAY(A16,2)+19)))</f>
        <v>0</v>
      </c>
      <c r="I16" s="27">
        <f t="shared" si="2"/>
        <v>0</v>
      </c>
      <c r="J16" s="7"/>
      <c r="K16" s="39"/>
      <c r="L16" s="39"/>
      <c r="M16" s="2"/>
      <c r="O16" s="35"/>
      <c r="Q16" s="7"/>
    </row>
    <row r="17" spans="1:17" x14ac:dyDescent="0.25">
      <c r="A17" s="29">
        <v>46038</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5">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46041</v>
      </c>
      <c r="B20" t="str">
        <f t="shared" si="0"/>
        <v>Mo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46042</v>
      </c>
      <c r="B21" t="str">
        <f t="shared" si="0"/>
        <v>Di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46043</v>
      </c>
      <c r="B22" t="str">
        <f t="shared" si="0"/>
        <v>Mi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46044</v>
      </c>
      <c r="B23" t="str">
        <f t="shared" si="0"/>
        <v>Do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46045</v>
      </c>
      <c r="B24" t="str">
        <f t="shared" si="0"/>
        <v>Fr</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25">
      <c r="A27" s="29">
        <v>46048</v>
      </c>
      <c r="B27" t="str">
        <f t="shared" si="0"/>
        <v>Mo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46049</v>
      </c>
      <c r="B28" t="str">
        <f t="shared" si="0"/>
        <v>Di</v>
      </c>
      <c r="G28" s="27">
        <f t="shared" si="1"/>
        <v>0</v>
      </c>
      <c r="H28" s="27">
        <f ca="1">IF(Q28&lt;&gt;"",Q28,IF(OR(C28="Feiertag",A28&lt;Gesamt!$B$11,A28&gt;Gesamt!$B$13,),0,INDIRECT("N"&amp;WEEKDAY(A28,2)+19)))</f>
        <v>0</v>
      </c>
      <c r="I28" s="27">
        <f t="shared" si="2"/>
        <v>0</v>
      </c>
      <c r="J28" s="7"/>
      <c r="K28" s="39"/>
      <c r="L28" s="39"/>
      <c r="O28" s="35"/>
      <c r="Q28" s="7"/>
    </row>
    <row r="29" spans="1:17" x14ac:dyDescent="0.25">
      <c r="A29" s="29">
        <v>46050</v>
      </c>
      <c r="B29" t="str">
        <f t="shared" si="0"/>
        <v>Mi</v>
      </c>
      <c r="G29" s="27">
        <f t="shared" si="1"/>
        <v>0</v>
      </c>
      <c r="H29" s="27">
        <f ca="1">IF(Q29&lt;&gt;"",Q29,IF(OR(C29="Feiertag",A29&lt;Gesamt!$B$11,A29&gt;Gesamt!$B$13,),0,INDIRECT("N"&amp;WEEKDAY(A29,2)+19)))</f>
        <v>0</v>
      </c>
      <c r="I29" s="27">
        <f>IF(OR(C29="Überstundenabbau",C29="Urlaub halber Tag",E29&lt;&gt;""),G29-H29,0)</f>
        <v>0</v>
      </c>
      <c r="J29" s="7"/>
      <c r="K29" s="39"/>
      <c r="L29" s="39"/>
      <c r="O29" s="35"/>
      <c r="Q29" s="7"/>
    </row>
    <row r="30" spans="1:17" x14ac:dyDescent="0.25">
      <c r="A30" s="29">
        <v>46051</v>
      </c>
      <c r="B30" t="str">
        <f t="shared" si="0"/>
        <v>Do</v>
      </c>
      <c r="G30" s="27">
        <f t="shared" si="1"/>
        <v>0</v>
      </c>
      <c r="H30" s="27">
        <f ca="1">IF(Q30&lt;&gt;"",Q30,IF(OR(C30="Feiertag",A30&lt;Gesamt!$B$11,A30&gt;Gesamt!$B$13,),0,INDIRECT("N"&amp;WEEKDAY(A30,2)+19)))</f>
        <v>0</v>
      </c>
      <c r="I30" s="27">
        <f t="shared" si="2"/>
        <v>0</v>
      </c>
      <c r="J30" s="7"/>
      <c r="K30" s="39"/>
      <c r="L30" s="39"/>
      <c r="O30" s="35"/>
      <c r="Q30" s="7"/>
    </row>
    <row r="31" spans="1:17" x14ac:dyDescent="0.25">
      <c r="A31" s="29">
        <v>46052</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25">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ht="15" customHeigh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5">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0</v>
      </c>
      <c r="I3" s="27">
        <f t="shared" ref="I3:I29" si="2">IF(OR(C3="Überstundenabbau",C3="Urlaub halber Tag",E3&lt;&gt;""),G3-H3,0)</f>
        <v>0</v>
      </c>
      <c r="J3" s="7"/>
      <c r="K3" s="39"/>
      <c r="L3" s="39"/>
      <c r="M3" s="42" t="str">
        <f>Gesamt!A3</f>
        <v>Dario BOZIC</v>
      </c>
      <c r="N3" s="42"/>
      <c r="O3" s="35"/>
      <c r="Q3" s="7"/>
    </row>
    <row r="4" spans="1:17" x14ac:dyDescent="0.25">
      <c r="A4" s="29">
        <v>46056</v>
      </c>
      <c r="B4" t="str">
        <f t="shared" si="0"/>
        <v>Di</v>
      </c>
      <c r="G4" s="27">
        <f t="shared" si="1"/>
        <v>0</v>
      </c>
      <c r="H4" s="27">
        <f ca="1">IF(Q4&lt;&gt;"",Q4,IF(OR(C4="Feiertag",A4&lt;Gesamt!$B$11,A4&gt;Gesamt!$B$13,),0,INDIRECT("N"&amp;WEEKDAY(A4,2)+19)))</f>
        <v>0</v>
      </c>
      <c r="I4" s="27">
        <f t="shared" si="2"/>
        <v>0</v>
      </c>
      <c r="J4" s="7"/>
      <c r="K4" s="39"/>
      <c r="L4" s="39"/>
      <c r="O4" s="35"/>
      <c r="Q4" s="7"/>
    </row>
    <row r="5" spans="1:17" x14ac:dyDescent="0.25">
      <c r="A5" s="29">
        <v>46057</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46058</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25">
      <c r="A7" s="29">
        <v>46059</v>
      </c>
      <c r="B7" t="str">
        <f t="shared" si="0"/>
        <v>Fr</v>
      </c>
      <c r="G7" s="27">
        <f t="shared" si="1"/>
        <v>0</v>
      </c>
      <c r="H7" s="27">
        <f ca="1">IF(Q7&lt;&gt;"",Q7,IF(OR(C7="Feiertag",A7&lt;Gesamt!$B$11,A7&gt;Gesamt!$B$13,),0,INDIRECT("N"&amp;WEEKDAY(A7,2)+19)))</f>
        <v>0</v>
      </c>
      <c r="I7" s="27">
        <f t="shared" si="2"/>
        <v>0</v>
      </c>
      <c r="J7" s="7"/>
      <c r="K7" s="39"/>
      <c r="L7" s="39"/>
      <c r="M7" s="1" t="s">
        <v>59</v>
      </c>
      <c r="N7" s="27">
        <f>Gesamt!B9+SUM(Gesamt!E2:E3)-SUM(Gesamt!J2:J3)</f>
        <v>0</v>
      </c>
      <c r="O7" s="35"/>
      <c r="Q7" s="7"/>
    </row>
    <row r="8" spans="1:17" x14ac:dyDescent="0.25">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46062</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46063</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SUM(Gesamt!F2:F3)</f>
        <v>0</v>
      </c>
      <c r="O11" s="35"/>
      <c r="Q11" s="7"/>
    </row>
    <row r="12" spans="1:17" x14ac:dyDescent="0.25">
      <c r="A12" s="29">
        <v>46064</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46065</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46066</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17</v>
      </c>
      <c r="O15" s="35"/>
      <c r="Q15" s="7"/>
    </row>
    <row r="16" spans="1:17" x14ac:dyDescent="0.25">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46069</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46070</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25">
      <c r="A19" s="29">
        <v>46071</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46072</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46073</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46076</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46077</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46078</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46079</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46080</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25">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5">
      <c r="A30" s="29"/>
      <c r="B30"/>
      <c r="G30" s="27"/>
      <c r="H30" s="27"/>
      <c r="I30" s="27"/>
      <c r="J30" s="7"/>
      <c r="K30" s="39"/>
      <c r="L30" s="39"/>
      <c r="O30" s="35"/>
      <c r="Q30" s="7"/>
    </row>
    <row r="31" spans="1:17" x14ac:dyDescent="0.25">
      <c r="A31" s="23"/>
      <c r="H31" s="7"/>
      <c r="I31" s="7"/>
      <c r="J31" s="2" t="s">
        <v>68</v>
      </c>
      <c r="K31" s="39">
        <f>SUM(K2:K30)</f>
        <v>0</v>
      </c>
      <c r="L31" s="39">
        <f>SUM(L2:L30)</f>
        <v>0</v>
      </c>
    </row>
    <row r="32" spans="1:17" x14ac:dyDescent="0.25">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5">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Dario BOZIC</v>
      </c>
      <c r="N3" s="42"/>
      <c r="O3" s="35"/>
      <c r="Q3" s="7"/>
    </row>
    <row r="4" spans="1:17" x14ac:dyDescent="0.25">
      <c r="A4" s="29">
        <v>46084</v>
      </c>
      <c r="B4" t="str">
        <f t="shared" si="0"/>
        <v>Di</v>
      </c>
      <c r="G4" s="27">
        <f t="shared" si="1"/>
        <v>0</v>
      </c>
      <c r="H4" s="27">
        <f ca="1">IF(Q4&lt;&gt;"",Q4,IF(OR(C4="Feiertag",A4&lt;Gesamt!$B$11,A4&gt;Gesamt!$B$13,),0,INDIRECT("N"&amp;WEEKDAY(A4,2)+19)))</f>
        <v>0</v>
      </c>
      <c r="I4" s="27">
        <f t="shared" si="2"/>
        <v>0</v>
      </c>
      <c r="J4" s="7"/>
      <c r="K4" s="39"/>
      <c r="L4" s="39"/>
      <c r="O4" s="35"/>
      <c r="Q4" s="7"/>
    </row>
    <row r="5" spans="1:17" x14ac:dyDescent="0.25">
      <c r="A5" s="29">
        <v>46085</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46086</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25">
      <c r="A7" s="29">
        <v>46087</v>
      </c>
      <c r="B7" t="str">
        <f t="shared" si="0"/>
        <v>Fr</v>
      </c>
      <c r="G7" s="27">
        <f t="shared" si="1"/>
        <v>0</v>
      </c>
      <c r="H7" s="27">
        <f ca="1">IF(Q7&lt;&gt;"",Q7,IF(OR(C7="Feiertag",A7&lt;Gesamt!$B$11,A7&gt;Gesamt!$B$13,),0,INDIRECT("N"&amp;WEEKDAY(A7,2)+19)))</f>
        <v>0</v>
      </c>
      <c r="I7" s="27">
        <f t="shared" si="2"/>
        <v>0</v>
      </c>
      <c r="J7" s="7"/>
      <c r="K7" s="39"/>
      <c r="L7" s="39"/>
      <c r="M7" s="1" t="s">
        <v>59</v>
      </c>
      <c r="N7" s="27">
        <f>Gesamt!B9+SUM(Gesamt!E2:E4)-SUM(Gesamt!J2:J4)</f>
        <v>0</v>
      </c>
      <c r="O7" s="35"/>
      <c r="Q7" s="7"/>
    </row>
    <row r="8" spans="1:17" x14ac:dyDescent="0.25">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46090</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46091</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SUM(Gesamt!F2:F4)</f>
        <v>0</v>
      </c>
      <c r="O11" s="35"/>
      <c r="Q11" s="7"/>
    </row>
    <row r="12" spans="1:17" x14ac:dyDescent="0.25">
      <c r="A12" s="29">
        <v>46092</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46093</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46094</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17</v>
      </c>
      <c r="O15" s="35"/>
      <c r="Q15" s="7"/>
    </row>
    <row r="16" spans="1:17" x14ac:dyDescent="0.25">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46097</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46098</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25">
      <c r="A19" s="29">
        <v>46099</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46100</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46101</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46104</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46105</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46106</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46107</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46108</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25">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5">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5">
      <c r="A31" s="29">
        <v>46111</v>
      </c>
      <c r="B31" t="str">
        <f t="shared" si="0"/>
        <v>Mo</v>
      </c>
      <c r="G31" s="27">
        <f t="shared" si="1"/>
        <v>0</v>
      </c>
      <c r="H31" s="27">
        <f ca="1">IF(Q31&lt;&gt;"",Q31,IF(OR(C31="Feiertag",A31&lt;Gesamt!$B$11,A31&gt;Gesamt!$B$13,),0,INDIRECT("N"&amp;WEEKDAY(A31,2)+19)))</f>
        <v>0</v>
      </c>
      <c r="I31" s="27">
        <f t="shared" si="2"/>
        <v>0</v>
      </c>
      <c r="J31" s="7"/>
      <c r="K31" s="39"/>
      <c r="L31" s="39"/>
      <c r="O31" s="35"/>
      <c r="Q31" s="7"/>
    </row>
    <row r="32" spans="1:17" x14ac:dyDescent="0.25">
      <c r="A32" s="29">
        <v>46112</v>
      </c>
      <c r="B32" t="str">
        <f t="shared" si="0"/>
        <v>Di</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tabSelected="1" zoomScaleNormal="100" workbookViewId="0">
      <selection activeCell="M35" sqref="M35"/>
    </sheetView>
  </sheetViews>
  <sheetFormatPr baseColWidth="10" defaultColWidth="11.42578125" defaultRowHeight="15" x14ac:dyDescent="0.25"/>
  <cols>
    <col min="1" max="1" width="7.140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5">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0</v>
      </c>
      <c r="I3" s="27">
        <f t="shared" ref="I3:I31" si="2">IF(OR(C3="Überstundenabbau",C3="Urlaub halber Tag",E3&lt;&gt;""),G3-H3,0)</f>
        <v>0</v>
      </c>
      <c r="J3" s="7"/>
      <c r="K3" s="39"/>
      <c r="L3" s="39"/>
      <c r="M3" s="42" t="str">
        <f>Gesamt!A3</f>
        <v>Dario BOZIC</v>
      </c>
      <c r="N3" s="42"/>
      <c r="O3" s="35"/>
      <c r="Q3" s="7"/>
    </row>
    <row r="4" spans="1:17" x14ac:dyDescent="0.25">
      <c r="A4" s="29">
        <v>46115</v>
      </c>
      <c r="B4" t="str">
        <f t="shared" si="0"/>
        <v>Fr</v>
      </c>
      <c r="G4" s="27">
        <f t="shared" si="1"/>
        <v>0</v>
      </c>
      <c r="H4" s="27">
        <f ca="1">IF(Q4&lt;&gt;"",Q4,IF(OR(C4="Feiertag",A4&lt;Gesamt!$B$11,A4&gt;Gesamt!$B$13,),0,INDIRECT("N"&amp;WEEKDAY(A4,2)+19)))</f>
        <v>0</v>
      </c>
      <c r="I4" s="27">
        <f t="shared" si="2"/>
        <v>0</v>
      </c>
      <c r="J4" s="7"/>
      <c r="K4" s="39"/>
      <c r="L4" s="39"/>
      <c r="O4" s="35"/>
      <c r="Q4" s="7"/>
    </row>
    <row r="5" spans="1:17" x14ac:dyDescent="0.25">
      <c r="A5" s="29">
        <v>46116</v>
      </c>
      <c r="B5" t="str">
        <f t="shared" si="0"/>
        <v>Sa</v>
      </c>
      <c r="G5" s="27">
        <f t="shared" si="1"/>
        <v>0</v>
      </c>
      <c r="H5" s="27">
        <f ca="1">IF(Q5&lt;&gt;"",Q5,IF(OR(C5="Feiertag",A5&lt;Gesamt!$B$11,A5&gt;Gesamt!$B$13,),0,INDIRECT("N"&amp;WEEKDAY(A5,2)+19)))</f>
        <v>0</v>
      </c>
      <c r="I5" s="27">
        <f t="shared" si="2"/>
        <v>0</v>
      </c>
      <c r="J5" s="7"/>
      <c r="K5" s="39"/>
      <c r="L5" s="39"/>
      <c r="M5" s="1" t="s">
        <v>8</v>
      </c>
      <c r="N5" s="27">
        <f ca="1">SUM(I2:I32)</f>
        <v>-2.6645352591003757E-14</v>
      </c>
      <c r="O5" s="35"/>
      <c r="Q5" s="7"/>
    </row>
    <row r="6" spans="1:17" x14ac:dyDescent="0.25">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5">
      <c r="A7" s="29">
        <v>46118</v>
      </c>
      <c r="B7" t="str">
        <f t="shared" si="0"/>
        <v>Mo</v>
      </c>
      <c r="G7" s="27">
        <f t="shared" si="1"/>
        <v>0</v>
      </c>
      <c r="H7" s="27">
        <f ca="1">IF(Q7&lt;&gt;"",Q7,IF(OR(C7="Feiertag",A7&lt;Gesamt!$B$11,A7&gt;Gesamt!$B$13,),0,INDIRECT("N"&amp;WEEKDAY(A7,2)+19)))</f>
        <v>0</v>
      </c>
      <c r="I7" s="27">
        <f t="shared" si="2"/>
        <v>0</v>
      </c>
      <c r="J7" s="7"/>
      <c r="K7" s="39"/>
      <c r="L7" s="39"/>
      <c r="M7" s="1" t="s">
        <v>59</v>
      </c>
      <c r="N7" s="27">
        <f ca="1">Gesamt!B9+SUM(Gesamt!E2:E5)-SUM(Gesamt!J2:J5)</f>
        <v>-2.6645352591003757E-14</v>
      </c>
      <c r="O7" s="35"/>
      <c r="Q7" s="7"/>
    </row>
    <row r="8" spans="1:17" x14ac:dyDescent="0.25">
      <c r="A8" s="29">
        <v>46119</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72</v>
      </c>
      <c r="K8" s="39">
        <v>30</v>
      </c>
      <c r="L8" s="39"/>
      <c r="M8" s="25"/>
      <c r="O8" s="35"/>
      <c r="Q8" s="7"/>
    </row>
    <row r="9" spans="1:17" x14ac:dyDescent="0.25">
      <c r="A9" s="29">
        <v>46120</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72</v>
      </c>
      <c r="K9" s="39">
        <v>30</v>
      </c>
      <c r="L9" s="39"/>
      <c r="M9" s="1" t="s">
        <v>25</v>
      </c>
      <c r="N9">
        <f>COUNTIF(C2:C32,"krank")</f>
        <v>0</v>
      </c>
      <c r="O9" s="35"/>
      <c r="Q9" s="7"/>
    </row>
    <row r="10" spans="1:17" x14ac:dyDescent="0.25">
      <c r="A10" s="29">
        <v>46121</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72</v>
      </c>
      <c r="K10" s="39">
        <v>30</v>
      </c>
      <c r="L10" s="39"/>
      <c r="M10" s="25"/>
      <c r="O10" s="35"/>
      <c r="Q10" s="7"/>
    </row>
    <row r="11" spans="1:17" x14ac:dyDescent="0.25">
      <c r="A11" s="29">
        <v>46122</v>
      </c>
      <c r="B11" t="str">
        <f t="shared" si="0"/>
        <v>Fr</v>
      </c>
      <c r="D11" s="24">
        <v>0.29166666666666669</v>
      </c>
      <c r="E11" s="24">
        <v>0.5625</v>
      </c>
      <c r="G11" s="27">
        <f t="shared" si="1"/>
        <v>6.5</v>
      </c>
      <c r="H11" s="27">
        <f ca="1">IF(Q11&lt;&gt;"",Q11,IF(OR(C11="Feiertag",A11&lt;Gesamt!$B$11,A11&gt;Gesamt!$B$13,),0,INDIRECT("N"&amp;WEEKDAY(A11,2)+19)))</f>
        <v>6.5</v>
      </c>
      <c r="I11" s="27">
        <f t="shared" ca="1" si="2"/>
        <v>0</v>
      </c>
      <c r="J11" s="7" t="s">
        <v>72</v>
      </c>
      <c r="K11" s="39">
        <v>30</v>
      </c>
      <c r="L11" s="39"/>
      <c r="M11" s="1" t="s">
        <v>57</v>
      </c>
      <c r="N11" s="28">
        <f>SUM(Gesamt!F2:F5)</f>
        <v>0</v>
      </c>
      <c r="O11" s="35"/>
      <c r="Q11" s="7"/>
    </row>
    <row r="12" spans="1:17" x14ac:dyDescent="0.25">
      <c r="A12" s="29">
        <v>46123</v>
      </c>
      <c r="B12" t="str">
        <f t="shared" si="0"/>
        <v>Sa</v>
      </c>
      <c r="G12" s="27">
        <f t="shared" si="1"/>
        <v>0</v>
      </c>
      <c r="H12" s="27">
        <f ca="1">IF(Q12&lt;&gt;"",Q12,IF(OR(C12="Feiertag",A12&lt;Gesamt!$B$11,A12&gt;Gesamt!$B$13,),0,INDIRECT("N"&amp;WEEKDAY(A12,2)+19)))</f>
        <v>0</v>
      </c>
      <c r="I12" s="27">
        <f t="shared" si="2"/>
        <v>0</v>
      </c>
      <c r="J12" s="7" t="s">
        <v>72</v>
      </c>
      <c r="K12" s="39">
        <v>30</v>
      </c>
      <c r="L12" s="39"/>
      <c r="M12" s="25"/>
      <c r="O12" s="35"/>
      <c r="Q12" s="7"/>
    </row>
    <row r="13" spans="1:17" x14ac:dyDescent="0.25">
      <c r="A13" s="29">
        <v>46124</v>
      </c>
      <c r="B13" t="str">
        <f t="shared" si="0"/>
        <v>So</v>
      </c>
      <c r="G13" s="27">
        <f t="shared" si="1"/>
        <v>0</v>
      </c>
      <c r="H13" s="27">
        <f ca="1">IF(Q13&lt;&gt;"",Q13,IF(OR(C13="Feiertag",A13&lt;Gesamt!$B$11,A13&gt;Gesamt!$B$13,),0,INDIRECT("N"&amp;WEEKDAY(A13,2)+19)))</f>
        <v>0</v>
      </c>
      <c r="I13" s="27">
        <f t="shared" si="2"/>
        <v>0</v>
      </c>
      <c r="J13" s="7" t="s">
        <v>72</v>
      </c>
      <c r="K13" s="39">
        <v>30</v>
      </c>
      <c r="L13" s="39"/>
      <c r="M13" s="1" t="s">
        <v>26</v>
      </c>
      <c r="N13">
        <f>COUNTIF(C2:C32, "Urlaub")+COUNTIF(C2:C32,"Urlaub halber Tag")/2</f>
        <v>0</v>
      </c>
      <c r="O13" s="35"/>
      <c r="Q13" s="7"/>
    </row>
    <row r="14" spans="1:17" x14ac:dyDescent="0.25">
      <c r="A14" s="29">
        <v>46125</v>
      </c>
      <c r="B14" t="str">
        <f t="shared" si="0"/>
        <v>Mo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72</v>
      </c>
      <c r="K14" s="39">
        <v>30</v>
      </c>
      <c r="L14" s="39"/>
      <c r="M14" s="25"/>
      <c r="O14" s="35"/>
      <c r="Q14" s="7"/>
    </row>
    <row r="15" spans="1:17" x14ac:dyDescent="0.25">
      <c r="A15" s="29">
        <v>46126</v>
      </c>
      <c r="B15" t="str">
        <f t="shared" si="0"/>
        <v>Di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72</v>
      </c>
      <c r="K15" s="39">
        <v>30</v>
      </c>
      <c r="L15" s="39"/>
      <c r="M15" s="1" t="s">
        <v>58</v>
      </c>
      <c r="N15">
        <f>Gesamt!B5+Gesamt!B7-SUM(Gesamt!G2:G5)</f>
        <v>17</v>
      </c>
      <c r="O15" s="35"/>
      <c r="Q15" s="7"/>
    </row>
    <row r="16" spans="1:17" x14ac:dyDescent="0.25">
      <c r="A16" s="29">
        <v>46127</v>
      </c>
      <c r="B16" t="str">
        <f t="shared" si="0"/>
        <v>Mi</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72</v>
      </c>
      <c r="K16" s="39">
        <v>30</v>
      </c>
      <c r="L16" s="39"/>
      <c r="O16" s="35"/>
      <c r="Q16" s="7"/>
    </row>
    <row r="17" spans="1:17" x14ac:dyDescent="0.25">
      <c r="A17" s="29">
        <v>46128</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72</v>
      </c>
      <c r="K17" s="39">
        <v>30</v>
      </c>
      <c r="L17" s="39"/>
      <c r="M17" s="1" t="s">
        <v>50</v>
      </c>
      <c r="N17" s="27">
        <f>SUM(G2:G32)</f>
        <v>139.5</v>
      </c>
      <c r="O17" s="35"/>
      <c r="Q17" s="7"/>
    </row>
    <row r="18" spans="1:17" x14ac:dyDescent="0.25">
      <c r="A18" s="29">
        <v>46129</v>
      </c>
      <c r="B18" t="str">
        <f t="shared" si="0"/>
        <v>Fr</v>
      </c>
      <c r="D18" s="24">
        <v>0.29166666666666669</v>
      </c>
      <c r="E18" s="24">
        <v>0.5625</v>
      </c>
      <c r="G18" s="27">
        <f t="shared" si="1"/>
        <v>6.5</v>
      </c>
      <c r="H18" s="27">
        <f ca="1">IF(Q18&lt;&gt;"",Q18,IF(OR(C18="Feiertag",A18&lt;Gesamt!$B$11,A18&gt;Gesamt!$B$13,),0,INDIRECT("N"&amp;WEEKDAY(A18,2)+19)))</f>
        <v>6.5</v>
      </c>
      <c r="I18" s="27">
        <f t="shared" ca="1" si="2"/>
        <v>0</v>
      </c>
      <c r="J18" s="7" t="s">
        <v>72</v>
      </c>
      <c r="K18" s="39">
        <v>30</v>
      </c>
      <c r="L18" s="39"/>
      <c r="O18" s="35"/>
      <c r="Q18" s="7"/>
    </row>
    <row r="19" spans="1:17" x14ac:dyDescent="0.25">
      <c r="A19" s="29">
        <v>46130</v>
      </c>
      <c r="B19" t="str">
        <f t="shared" si="0"/>
        <v>Sa</v>
      </c>
      <c r="G19" s="27">
        <f t="shared" si="1"/>
        <v>0</v>
      </c>
      <c r="H19" s="27">
        <f ca="1">IF(Q19&lt;&gt;"",Q19,IF(OR(C19="Feiertag",A19&lt;Gesamt!$B$11,A19&gt;Gesamt!$B$13,),0,INDIRECT("N"&amp;WEEKDAY(A19,2)+19)))</f>
        <v>0</v>
      </c>
      <c r="I19" s="27">
        <f t="shared" si="2"/>
        <v>0</v>
      </c>
      <c r="J19" s="7" t="s">
        <v>72</v>
      </c>
      <c r="K19" s="39"/>
      <c r="L19" s="39"/>
      <c r="M19" s="13" t="s">
        <v>6</v>
      </c>
      <c r="O19" s="35"/>
      <c r="Q19" s="7"/>
    </row>
    <row r="20" spans="1:17" x14ac:dyDescent="0.25">
      <c r="A20" s="29">
        <v>46131</v>
      </c>
      <c r="B20" t="str">
        <f t="shared" si="0"/>
        <v>So</v>
      </c>
      <c r="G20" s="27">
        <f t="shared" si="1"/>
        <v>0</v>
      </c>
      <c r="H20" s="27">
        <f ca="1">IF(Q20&lt;&gt;"",Q20,IF(OR(C20="Feiertag",A20&lt;Gesamt!$B$11,A20&gt;Gesamt!$B$13,),0,INDIRECT("N"&amp;WEEKDAY(A20,2)+19)))</f>
        <v>0</v>
      </c>
      <c r="I20" s="27">
        <f t="shared" si="2"/>
        <v>0</v>
      </c>
      <c r="J20" s="7" t="s">
        <v>72</v>
      </c>
      <c r="K20" s="39"/>
      <c r="L20" s="39"/>
      <c r="M20" s="6" t="s">
        <v>43</v>
      </c>
      <c r="N20" s="7">
        <f>Gesamt!C30</f>
        <v>8</v>
      </c>
      <c r="O20" s="35"/>
      <c r="Q20" s="7"/>
    </row>
    <row r="21" spans="1:17" x14ac:dyDescent="0.25">
      <c r="A21" s="29">
        <v>46132</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72</v>
      </c>
      <c r="K21" s="39">
        <v>30</v>
      </c>
      <c r="L21" s="39"/>
      <c r="M21" s="6" t="s">
        <v>44</v>
      </c>
      <c r="N21" s="7">
        <f>Gesamt!C31</f>
        <v>8</v>
      </c>
      <c r="O21" s="35"/>
      <c r="Q21" s="7"/>
    </row>
    <row r="22" spans="1:17" x14ac:dyDescent="0.25">
      <c r="A22" s="29">
        <v>46133</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72</v>
      </c>
      <c r="K22" s="39">
        <v>30</v>
      </c>
      <c r="L22" s="39"/>
      <c r="M22" s="6" t="s">
        <v>45</v>
      </c>
      <c r="N22" s="7">
        <f>Gesamt!C32</f>
        <v>8</v>
      </c>
      <c r="O22" s="35"/>
      <c r="Q22" s="7"/>
    </row>
    <row r="23" spans="1:17" x14ac:dyDescent="0.25">
      <c r="A23" s="29">
        <v>46134</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72</v>
      </c>
      <c r="K23" s="39">
        <v>30</v>
      </c>
      <c r="L23" s="39"/>
      <c r="M23" s="6" t="s">
        <v>46</v>
      </c>
      <c r="N23" s="7">
        <f>Gesamt!C33</f>
        <v>8</v>
      </c>
      <c r="O23" s="35"/>
      <c r="Q23" s="7"/>
    </row>
    <row r="24" spans="1:17" x14ac:dyDescent="0.25">
      <c r="A24" s="29">
        <v>46135</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72</v>
      </c>
      <c r="K24" s="39">
        <v>30</v>
      </c>
      <c r="L24" s="39"/>
      <c r="M24" s="6" t="s">
        <v>47</v>
      </c>
      <c r="N24" s="7">
        <f>Gesamt!C34</f>
        <v>6.5</v>
      </c>
      <c r="O24" s="35"/>
      <c r="Q24" s="7"/>
    </row>
    <row r="25" spans="1:17" x14ac:dyDescent="0.25">
      <c r="A25" s="29">
        <v>46136</v>
      </c>
      <c r="B25" t="str">
        <f t="shared" si="0"/>
        <v>Fr</v>
      </c>
      <c r="D25" s="24">
        <v>0.29166666666666669</v>
      </c>
      <c r="E25" s="24">
        <v>0.5625</v>
      </c>
      <c r="G25" s="27">
        <f t="shared" si="1"/>
        <v>6.5</v>
      </c>
      <c r="H25" s="27">
        <f ca="1">IF(Q25&lt;&gt;"",Q25,IF(OR(C25="Feiertag",A25&lt;Gesamt!$B$11,A25&gt;Gesamt!$B$13,),0,INDIRECT("N"&amp;WEEKDAY(A25,2)+19)))</f>
        <v>6.5</v>
      </c>
      <c r="I25" s="27">
        <f t="shared" ca="1" si="2"/>
        <v>0</v>
      </c>
      <c r="J25" s="7" t="s">
        <v>72</v>
      </c>
      <c r="K25" s="39">
        <v>30</v>
      </c>
      <c r="L25" s="39"/>
      <c r="M25" s="6" t="s">
        <v>48</v>
      </c>
      <c r="N25" s="7">
        <f>Gesamt!C35</f>
        <v>0</v>
      </c>
      <c r="O25" s="35"/>
      <c r="Q25" s="7"/>
    </row>
    <row r="26" spans="1:17" x14ac:dyDescent="0.25">
      <c r="A26" s="29">
        <v>46137</v>
      </c>
      <c r="B26" t="str">
        <f t="shared" si="0"/>
        <v>Sa</v>
      </c>
      <c r="G26" s="27">
        <f t="shared" si="1"/>
        <v>0</v>
      </c>
      <c r="H26" s="27">
        <f ca="1">IF(Q26&lt;&gt;"",Q26,IF(OR(C26="Feiertag",A26&lt;Gesamt!$B$11,A26&gt;Gesamt!$B$13,),0,INDIRECT("N"&amp;WEEKDAY(A26,2)+19)))</f>
        <v>0</v>
      </c>
      <c r="I26" s="27">
        <f t="shared" si="2"/>
        <v>0</v>
      </c>
      <c r="J26" s="7" t="s">
        <v>72</v>
      </c>
      <c r="K26" s="39">
        <v>30</v>
      </c>
      <c r="L26" s="39"/>
      <c r="M26" s="6" t="s">
        <v>49</v>
      </c>
      <c r="N26" s="7">
        <f>Gesamt!C36</f>
        <v>0</v>
      </c>
      <c r="O26" s="35"/>
      <c r="Q26" s="7"/>
    </row>
    <row r="27" spans="1:17" x14ac:dyDescent="0.25">
      <c r="A27" s="29">
        <v>46138</v>
      </c>
      <c r="B27" t="str">
        <f t="shared" si="0"/>
        <v>So</v>
      </c>
      <c r="G27" s="27">
        <f t="shared" si="1"/>
        <v>0</v>
      </c>
      <c r="H27" s="27">
        <f ca="1">IF(Q27&lt;&gt;"",Q27,IF(OR(C27="Feiertag",A27&lt;Gesamt!$B$11,A27&gt;Gesamt!$B$13,),0,INDIRECT("N"&amp;WEEKDAY(A27,2)+19)))</f>
        <v>0</v>
      </c>
      <c r="I27" s="27">
        <f t="shared" si="2"/>
        <v>0</v>
      </c>
      <c r="J27" s="7" t="s">
        <v>72</v>
      </c>
      <c r="K27" s="39">
        <v>30</v>
      </c>
      <c r="L27" s="39"/>
      <c r="M27" s="13" t="s">
        <v>54</v>
      </c>
      <c r="N27" s="27">
        <f>SUM(N20:N26)</f>
        <v>38.5</v>
      </c>
      <c r="O27" s="35"/>
      <c r="Q27" s="7"/>
    </row>
    <row r="28" spans="1:17" x14ac:dyDescent="0.25">
      <c r="A28" s="29">
        <v>46139</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72</v>
      </c>
      <c r="K28" s="39">
        <v>30</v>
      </c>
      <c r="L28" s="39"/>
      <c r="O28" s="35"/>
      <c r="Q28" s="7"/>
    </row>
    <row r="29" spans="1:17" x14ac:dyDescent="0.25">
      <c r="A29" s="29">
        <v>46140</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72</v>
      </c>
      <c r="K29" s="39">
        <v>30</v>
      </c>
      <c r="L29" s="39"/>
      <c r="O29" s="35"/>
      <c r="Q29" s="7"/>
    </row>
    <row r="30" spans="1:17" x14ac:dyDescent="0.25">
      <c r="A30" s="29">
        <v>46141</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72</v>
      </c>
      <c r="K30" s="39">
        <v>30</v>
      </c>
      <c r="L30" s="39"/>
      <c r="M30" s="41" t="s">
        <v>73</v>
      </c>
      <c r="O30" s="35"/>
      <c r="Q30" s="7"/>
    </row>
    <row r="31" spans="1:17" x14ac:dyDescent="0.25">
      <c r="A31" s="29">
        <v>46142</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72</v>
      </c>
      <c r="K31" s="39">
        <v>30</v>
      </c>
      <c r="L31" s="39"/>
      <c r="O31" s="35"/>
      <c r="Q31" s="7"/>
    </row>
    <row r="32" spans="1:17" x14ac:dyDescent="0.25">
      <c r="A32" s="23"/>
      <c r="H32" s="7"/>
      <c r="I32" s="7"/>
      <c r="J32" s="7"/>
      <c r="K32" s="39"/>
      <c r="L32" s="39"/>
    </row>
    <row r="33" spans="10:12" x14ac:dyDescent="0.25">
      <c r="J33" s="2" t="s">
        <v>68</v>
      </c>
      <c r="K33" s="39">
        <f>SUM(K2:K32)</f>
        <v>660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5">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5">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Dario BOZIC</v>
      </c>
      <c r="N3" s="42"/>
      <c r="O3" s="35"/>
      <c r="Q3" s="7"/>
    </row>
    <row r="4" spans="1:17" x14ac:dyDescent="0.25">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5">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5">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-2.6645352591003757E-14</v>
      </c>
      <c r="O7" s="35"/>
      <c r="Q7" s="7"/>
    </row>
    <row r="8" spans="1:17" x14ac:dyDescent="0.25">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5">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5">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5">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17</v>
      </c>
      <c r="O15" s="35"/>
      <c r="Q15" s="7"/>
    </row>
    <row r="16" spans="1:17" x14ac:dyDescent="0.25">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5">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5">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5">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5">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5">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5">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5">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42578125" defaultRowHeight="15" x14ac:dyDescent="0.25"/>
  <cols>
    <col min="1" max="1" width="7"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5">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Dario BOZIC</v>
      </c>
      <c r="N3" s="42"/>
      <c r="O3" s="35"/>
      <c r="Q3" s="7"/>
    </row>
    <row r="4" spans="1:17" x14ac:dyDescent="0.25">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5">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5">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-2.6645352591003757E-14</v>
      </c>
      <c r="O7" s="35"/>
      <c r="Q7" s="7"/>
    </row>
    <row r="8" spans="1:17" x14ac:dyDescent="0.25">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5">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5">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5">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17</v>
      </c>
      <c r="O15" s="35"/>
      <c r="Q15" s="7"/>
    </row>
    <row r="16" spans="1:17" x14ac:dyDescent="0.25">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5">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5">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5">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5">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5">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5">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5">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5">
      <c r="A32" s="23"/>
      <c r="H32" s="7"/>
      <c r="I32" s="7"/>
      <c r="J32" s="7"/>
      <c r="K32" s="39"/>
      <c r="L32" s="39"/>
      <c r="Q32" s="7"/>
    </row>
    <row r="33" spans="10:12" x14ac:dyDescent="0.25">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42578125" defaultRowHeight="15" x14ac:dyDescent="0.25"/>
  <cols>
    <col min="1" max="1" width="6.8554687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5">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Dario BOZIC</v>
      </c>
      <c r="N3" s="42"/>
      <c r="O3" s="35"/>
      <c r="Q3" s="7"/>
    </row>
    <row r="4" spans="1:17" x14ac:dyDescent="0.25">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5">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5">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-2.6645352591003757E-14</v>
      </c>
      <c r="O7" s="35"/>
      <c r="Q7" s="7"/>
    </row>
    <row r="8" spans="1:17" x14ac:dyDescent="0.25">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5">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5">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17</v>
      </c>
      <c r="O15" s="35"/>
      <c r="Q15" s="7"/>
    </row>
    <row r="16" spans="1:17" x14ac:dyDescent="0.25">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5">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5">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5">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5">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5">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5">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5">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42578125" defaultRowHeight="15" x14ac:dyDescent="0.25"/>
  <cols>
    <col min="1" max="1" width="7.425781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5">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Dario BOZIC</v>
      </c>
      <c r="N3" s="42"/>
      <c r="O3" s="35"/>
      <c r="Q3" s="7"/>
    </row>
    <row r="4" spans="1:17" x14ac:dyDescent="0.25">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5">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5">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-2.6645352591003757E-14</v>
      </c>
      <c r="O7" s="35"/>
      <c r="Q7" s="7"/>
    </row>
    <row r="8" spans="1:17" x14ac:dyDescent="0.25">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5">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5">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17</v>
      </c>
      <c r="O15" s="35"/>
      <c r="Q15" s="7"/>
    </row>
    <row r="16" spans="1:17" x14ac:dyDescent="0.25">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5">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5">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5">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5">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5">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5">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5">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5">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Dario BOZIC</v>
      </c>
      <c r="N3" s="42"/>
      <c r="O3" s="35"/>
      <c r="Q3" s="7"/>
    </row>
    <row r="4" spans="1:17" x14ac:dyDescent="0.25">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5">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5">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5">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-2.6645352591003757E-14</v>
      </c>
      <c r="O7" s="35"/>
      <c r="Q7" s="7"/>
    </row>
    <row r="8" spans="1:17" x14ac:dyDescent="0.25">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5">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5">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5">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17</v>
      </c>
      <c r="O15" s="35"/>
      <c r="Q15" s="7"/>
    </row>
    <row r="16" spans="1:17" x14ac:dyDescent="0.25">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5">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5">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5">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5">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5">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5">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5">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42578125" defaultRowHeight="15" x14ac:dyDescent="0.25"/>
  <cols>
    <col min="1" max="1" width="7.140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5">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2" t="str">
        <f>Gesamt!A3</f>
        <v>Dario BOZIC</v>
      </c>
      <c r="N3" s="42"/>
      <c r="O3" s="35"/>
      <c r="Q3" s="7"/>
    </row>
    <row r="4" spans="1:17" x14ac:dyDescent="0.25">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5">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5">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-2.6645352591003757E-14</v>
      </c>
      <c r="O7" s="35"/>
      <c r="Q7" s="7"/>
    </row>
    <row r="8" spans="1:17" x14ac:dyDescent="0.25">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5">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5">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5">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17</v>
      </c>
      <c r="O15" s="35"/>
      <c r="Q15" s="7"/>
    </row>
    <row r="16" spans="1:17" x14ac:dyDescent="0.25">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5">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5">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5">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5">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5">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5">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5">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5">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42578125" defaultRowHeight="15" x14ac:dyDescent="0.25"/>
  <cols>
    <col min="1" max="1" width="7.425781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5">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Dario BOZIC</v>
      </c>
      <c r="N3" s="42"/>
      <c r="O3" s="35"/>
      <c r="Q3" s="7"/>
    </row>
    <row r="4" spans="1:17" x14ac:dyDescent="0.25">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5">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5">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-2.6645352591003757E-14</v>
      </c>
      <c r="O7" s="35"/>
      <c r="Q7" s="7"/>
    </row>
    <row r="8" spans="1:17" x14ac:dyDescent="0.25">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5">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5">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17</v>
      </c>
      <c r="O15" s="35"/>
      <c r="Q15" s="7"/>
    </row>
    <row r="16" spans="1:17" x14ac:dyDescent="0.25">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5">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5">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5">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5">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5">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5">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Dario BOZIC</v>
      </c>
      <c r="N3" s="42"/>
      <c r="O3" s="35"/>
      <c r="Q3" s="7"/>
    </row>
    <row r="4" spans="1:17" x14ac:dyDescent="0.25">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5">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5">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5">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-2.6645352591003757E-14</v>
      </c>
      <c r="O7" s="35"/>
      <c r="Q7" s="7"/>
    </row>
    <row r="8" spans="1:17" x14ac:dyDescent="0.25">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5">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5">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5">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17</v>
      </c>
      <c r="O15" s="35"/>
      <c r="Q15" s="7"/>
    </row>
    <row r="16" spans="1:17" x14ac:dyDescent="0.25">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5">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5">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5">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5">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5">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5">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5">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5">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5">
      <c r="A33" s="23"/>
      <c r="K33" s="39"/>
      <c r="L33" s="39"/>
    </row>
    <row r="34" spans="1:12" x14ac:dyDescent="0.25">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A4" sqref="A4"/>
    </sheetView>
  </sheetViews>
  <sheetFormatPr baseColWidth="10" defaultColWidth="11.42578125" defaultRowHeight="15" x14ac:dyDescent="0.25"/>
  <cols>
    <col min="1" max="1" width="24.42578125" style="2" bestFit="1" customWidth="1"/>
    <col min="2" max="2" width="11.42578125" style="2" customWidth="1"/>
    <col min="3" max="3" width="11.42578125" style="2"/>
    <col min="4" max="4" width="18" style="2" bestFit="1" customWidth="1"/>
    <col min="5" max="5" width="13.140625" style="2" bestFit="1" customWidth="1"/>
    <col min="6" max="9" width="11.42578125" style="2"/>
    <col min="10" max="10" width="22.85546875" style="2" bestFit="1" customWidth="1"/>
    <col min="11" max="11" width="11.42578125" style="2"/>
    <col min="12" max="12" width="11.42578125" style="2" customWidth="1"/>
    <col min="13" max="25" width="11.42578125" style="2"/>
    <col min="26" max="26" width="7.42578125" style="2" hidden="1" customWidth="1"/>
    <col min="27" max="16384" width="11.42578125" style="2"/>
  </cols>
  <sheetData>
    <row r="1" spans="1:26" x14ac:dyDescent="0.25">
      <c r="A1" s="12" t="s">
        <v>41</v>
      </c>
      <c r="B1" s="11"/>
      <c r="E1" s="13" t="s">
        <v>24</v>
      </c>
      <c r="F1" s="13" t="s">
        <v>21</v>
      </c>
      <c r="G1" s="13" t="s">
        <v>22</v>
      </c>
      <c r="H1" s="12" t="s">
        <v>5</v>
      </c>
      <c r="I1" s="10"/>
      <c r="J1" s="3" t="s">
        <v>61</v>
      </c>
      <c r="Z1" s="2" t="b">
        <v>1</v>
      </c>
    </row>
    <row r="2" spans="1:26" x14ac:dyDescent="0.25">
      <c r="D2" s="6" t="s">
        <v>9</v>
      </c>
      <c r="E2" s="7">
        <f>Januar!N5</f>
        <v>0</v>
      </c>
      <c r="F2" s="8">
        <f>Januar!N9</f>
        <v>0</v>
      </c>
      <c r="G2" s="2">
        <f>Januar!N13</f>
        <v>0</v>
      </c>
      <c r="H2" s="7">
        <f>Januar!N17</f>
        <v>0</v>
      </c>
      <c r="I2" s="7"/>
      <c r="J2" s="7">
        <v>0</v>
      </c>
      <c r="Z2" s="2" t="b">
        <v>1</v>
      </c>
    </row>
    <row r="3" spans="1:26" ht="15" customHeight="1" x14ac:dyDescent="0.25">
      <c r="A3" s="43" t="s">
        <v>74</v>
      </c>
      <c r="B3" s="43"/>
      <c r="D3" s="6" t="s">
        <v>10</v>
      </c>
      <c r="E3" s="7">
        <f>Februar!N5</f>
        <v>0</v>
      </c>
      <c r="F3" s="8">
        <f>Februar!N9</f>
        <v>0</v>
      </c>
      <c r="G3" s="2">
        <f>Februar!N13</f>
        <v>0</v>
      </c>
      <c r="H3" s="7">
        <f>Februar!N17</f>
        <v>0</v>
      </c>
      <c r="I3" s="7"/>
      <c r="J3" s="7">
        <v>0</v>
      </c>
      <c r="Z3" s="2" t="b">
        <v>1</v>
      </c>
    </row>
    <row r="4" spans="1:26" x14ac:dyDescent="0.25">
      <c r="D4" s="6" t="s">
        <v>11</v>
      </c>
      <c r="E4" s="7">
        <f>März!N5</f>
        <v>0</v>
      </c>
      <c r="F4" s="8">
        <f>März!N9</f>
        <v>0</v>
      </c>
      <c r="G4" s="2">
        <f>März!N13</f>
        <v>0</v>
      </c>
      <c r="H4" s="7">
        <f>März!N17</f>
        <v>0</v>
      </c>
      <c r="I4" s="7"/>
      <c r="J4" s="7">
        <v>0</v>
      </c>
      <c r="Z4" s="2" t="b">
        <v>1</v>
      </c>
    </row>
    <row r="5" spans="1:26" x14ac:dyDescent="0.25">
      <c r="A5" s="1" t="s">
        <v>28</v>
      </c>
      <c r="B5" s="2">
        <v>17</v>
      </c>
      <c r="D5" s="6" t="s">
        <v>12</v>
      </c>
      <c r="E5" s="7">
        <f ca="1">April!N5</f>
        <v>-2.6645352591003757E-14</v>
      </c>
      <c r="F5" s="8">
        <f>April!N9</f>
        <v>0</v>
      </c>
      <c r="G5" s="2">
        <f>April!N13</f>
        <v>0</v>
      </c>
      <c r="H5" s="7">
        <f>April!N17</f>
        <v>139.5</v>
      </c>
      <c r="I5" s="7"/>
      <c r="J5" s="7">
        <v>0</v>
      </c>
      <c r="Z5" s="2" t="b">
        <v>1</v>
      </c>
    </row>
    <row r="6" spans="1:26" x14ac:dyDescent="0.25">
      <c r="D6" s="6" t="s">
        <v>13</v>
      </c>
      <c r="E6" s="7">
        <f>Mai!N5</f>
        <v>0</v>
      </c>
      <c r="F6" s="8">
        <f>Mai!N9</f>
        <v>0</v>
      </c>
      <c r="G6" s="2">
        <f>Mai!N13</f>
        <v>0</v>
      </c>
      <c r="H6" s="7">
        <f>Mai!N17</f>
        <v>0</v>
      </c>
      <c r="I6" s="7"/>
      <c r="J6" s="7">
        <v>0</v>
      </c>
      <c r="Z6" s="2" t="b">
        <v>0</v>
      </c>
    </row>
    <row r="7" spans="1:26" x14ac:dyDescent="0.25">
      <c r="A7" s="1" t="s">
        <v>30</v>
      </c>
      <c r="B7" s="2">
        <v>0</v>
      </c>
      <c r="D7" s="6" t="s">
        <v>14</v>
      </c>
      <c r="E7" s="7">
        <f>Juni!N5</f>
        <v>0</v>
      </c>
      <c r="F7" s="8">
        <f>Juni!N9</f>
        <v>0</v>
      </c>
      <c r="G7" s="2">
        <f>Juni!N13</f>
        <v>0</v>
      </c>
      <c r="H7" s="7">
        <f>Juni!N17</f>
        <v>0</v>
      </c>
      <c r="I7" s="7"/>
      <c r="J7" s="7">
        <v>0</v>
      </c>
      <c r="Z7" s="2" t="b">
        <v>0</v>
      </c>
    </row>
    <row r="8" spans="1:26" x14ac:dyDescent="0.25">
      <c r="D8" s="6" t="s">
        <v>15</v>
      </c>
      <c r="E8" s="7">
        <f>Juli!N5</f>
        <v>0</v>
      </c>
      <c r="F8" s="8">
        <f>Juli!N9</f>
        <v>0</v>
      </c>
      <c r="G8" s="2">
        <f>Juli!N13</f>
        <v>0</v>
      </c>
      <c r="H8" s="7">
        <f>Juli!N17</f>
        <v>0</v>
      </c>
      <c r="I8" s="7"/>
      <c r="J8" s="7">
        <v>0</v>
      </c>
    </row>
    <row r="9" spans="1:26" x14ac:dyDescent="0.25">
      <c r="A9" s="1" t="s">
        <v>29</v>
      </c>
      <c r="B9" s="2">
        <v>0</v>
      </c>
      <c r="D9" s="6" t="s">
        <v>16</v>
      </c>
      <c r="E9" s="7">
        <f>August!N5</f>
        <v>0</v>
      </c>
      <c r="F9" s="8">
        <f>August!N9</f>
        <v>0</v>
      </c>
      <c r="G9" s="2">
        <f>August!N13</f>
        <v>0</v>
      </c>
      <c r="H9" s="7">
        <f>August!N17</f>
        <v>0</v>
      </c>
      <c r="I9" s="7"/>
      <c r="J9" s="7">
        <v>0</v>
      </c>
    </row>
    <row r="10" spans="1:26" x14ac:dyDescent="0.25">
      <c r="D10" s="6" t="s">
        <v>17</v>
      </c>
      <c r="E10" s="7">
        <f>September!N5</f>
        <v>0</v>
      </c>
      <c r="F10" s="8">
        <f>September!N9</f>
        <v>0</v>
      </c>
      <c r="G10" s="2">
        <f>September!N13</f>
        <v>0</v>
      </c>
      <c r="H10" s="7">
        <f>September!N17</f>
        <v>0</v>
      </c>
      <c r="I10" s="7"/>
      <c r="J10" s="7">
        <v>0</v>
      </c>
    </row>
    <row r="11" spans="1:26" x14ac:dyDescent="0.25">
      <c r="A11" s="3" t="s">
        <v>38</v>
      </c>
      <c r="B11" s="5">
        <v>46119</v>
      </c>
      <c r="D11" s="6" t="s">
        <v>18</v>
      </c>
      <c r="E11" s="7">
        <f>Oktober!N5</f>
        <v>0</v>
      </c>
      <c r="F11" s="8">
        <f>Oktober!N9</f>
        <v>0</v>
      </c>
      <c r="G11" s="2">
        <f>Oktober!N13</f>
        <v>0</v>
      </c>
      <c r="H11" s="7">
        <f>Oktober!N17</f>
        <v>0</v>
      </c>
      <c r="I11" s="7"/>
      <c r="J11" s="7">
        <v>0</v>
      </c>
    </row>
    <row r="12" spans="1:26" x14ac:dyDescent="0.25">
      <c r="D12" s="6" t="s">
        <v>19</v>
      </c>
      <c r="E12" s="7">
        <f>November!N5</f>
        <v>0</v>
      </c>
      <c r="F12" s="8">
        <f>November!N9</f>
        <v>0</v>
      </c>
      <c r="G12" s="2">
        <f>November!N13</f>
        <v>0</v>
      </c>
      <c r="H12" s="7">
        <f>November!N17</f>
        <v>0</v>
      </c>
      <c r="I12" s="7"/>
      <c r="J12" s="7">
        <v>0</v>
      </c>
    </row>
    <row r="13" spans="1:26" x14ac:dyDescent="0.25">
      <c r="A13" s="3" t="s">
        <v>52</v>
      </c>
      <c r="B13" s="5">
        <v>46387</v>
      </c>
      <c r="D13" s="6" t="s">
        <v>20</v>
      </c>
      <c r="E13" s="7">
        <f>Dezember!N5</f>
        <v>0</v>
      </c>
      <c r="F13" s="8">
        <f>Dezember!N9</f>
        <v>0</v>
      </c>
      <c r="G13" s="2">
        <f>Dezember!N13</f>
        <v>0</v>
      </c>
      <c r="H13" s="7">
        <f>Dezember!N17</f>
        <v>0</v>
      </c>
      <c r="I13" s="7"/>
      <c r="J13" s="7">
        <v>0</v>
      </c>
    </row>
    <row r="14" spans="1:26" x14ac:dyDescent="0.25">
      <c r="E14" s="7"/>
      <c r="J14" s="7"/>
    </row>
    <row r="15" spans="1:26" x14ac:dyDescent="0.25">
      <c r="A15" s="3" t="s">
        <v>27</v>
      </c>
      <c r="B15" s="7">
        <v>38.5</v>
      </c>
      <c r="D15" s="9" t="s">
        <v>23</v>
      </c>
      <c r="E15" s="7">
        <f ca="1">SUM(E2:E13)</f>
        <v>-2.6645352591003757E-14</v>
      </c>
      <c r="F15" s="8">
        <f>SUM(F2:F13)</f>
        <v>0</v>
      </c>
      <c r="G15" s="2">
        <f>SUM(G2:G13)</f>
        <v>0</v>
      </c>
      <c r="H15" s="7">
        <f>SUM(H2:H13)</f>
        <v>139.5</v>
      </c>
      <c r="I15" s="7"/>
      <c r="J15" s="7">
        <f>SUM(J2:J13)</f>
        <v>0</v>
      </c>
    </row>
    <row r="16" spans="1:26" x14ac:dyDescent="0.25">
      <c r="A16" s="6" t="s">
        <v>9</v>
      </c>
      <c r="B16" s="7">
        <f>Januar!N27</f>
        <v>38.5</v>
      </c>
    </row>
    <row r="17" spans="1:7" x14ac:dyDescent="0.25">
      <c r="A17" s="6" t="s">
        <v>10</v>
      </c>
      <c r="B17" s="7">
        <f>Februar!N27</f>
        <v>38.5</v>
      </c>
      <c r="D17" s="4" t="s">
        <v>39</v>
      </c>
      <c r="E17" s="7">
        <f ca="1">SUM(E2:E13)+B9-J15</f>
        <v>-2.6645352591003757E-14</v>
      </c>
    </row>
    <row r="18" spans="1:7" x14ac:dyDescent="0.25">
      <c r="A18" s="6" t="s">
        <v>11</v>
      </c>
      <c r="B18" s="7">
        <f>März!N27</f>
        <v>38.5</v>
      </c>
      <c r="D18" s="9" t="s">
        <v>40</v>
      </c>
      <c r="G18" s="2">
        <f>B5+B7-G15</f>
        <v>17</v>
      </c>
    </row>
    <row r="19" spans="1:7" x14ac:dyDescent="0.25">
      <c r="A19" s="6" t="s">
        <v>12</v>
      </c>
      <c r="B19" s="7">
        <f>April!N27</f>
        <v>38.5</v>
      </c>
    </row>
    <row r="20" spans="1:7" x14ac:dyDescent="0.25">
      <c r="A20" s="6" t="s">
        <v>13</v>
      </c>
      <c r="B20" s="7">
        <f>Mai!N27</f>
        <v>38.5</v>
      </c>
    </row>
    <row r="21" spans="1:7" x14ac:dyDescent="0.25">
      <c r="A21" s="6" t="s">
        <v>14</v>
      </c>
      <c r="B21" s="7">
        <f>Juni!N27</f>
        <v>38.5</v>
      </c>
    </row>
    <row r="22" spans="1:7" x14ac:dyDescent="0.25">
      <c r="A22" s="6" t="s">
        <v>15</v>
      </c>
      <c r="B22" s="7">
        <f>Juli!N27</f>
        <v>38.5</v>
      </c>
    </row>
    <row r="23" spans="1:7" x14ac:dyDescent="0.25">
      <c r="A23" s="6" t="s">
        <v>16</v>
      </c>
      <c r="B23" s="7">
        <f>August!N27</f>
        <v>38.5</v>
      </c>
    </row>
    <row r="24" spans="1:7" x14ac:dyDescent="0.25">
      <c r="A24" s="6" t="s">
        <v>17</v>
      </c>
      <c r="B24" s="7">
        <f>September!N27</f>
        <v>38.5</v>
      </c>
    </row>
    <row r="25" spans="1:7" x14ac:dyDescent="0.25">
      <c r="A25" s="6" t="s">
        <v>18</v>
      </c>
      <c r="B25" s="7">
        <f>Oktober!N27</f>
        <v>38.5</v>
      </c>
    </row>
    <row r="26" spans="1:7" x14ac:dyDescent="0.25">
      <c r="A26" s="6" t="s">
        <v>19</v>
      </c>
      <c r="B26" s="7">
        <f>November!N27</f>
        <v>38.5</v>
      </c>
    </row>
    <row r="27" spans="1:7" x14ac:dyDescent="0.25">
      <c r="A27" s="6" t="s">
        <v>20</v>
      </c>
      <c r="B27" s="7">
        <f>Dezember!N27</f>
        <v>38.5</v>
      </c>
    </row>
    <row r="29" spans="1:7" x14ac:dyDescent="0.25">
      <c r="A29" s="3" t="s">
        <v>42</v>
      </c>
      <c r="C29" s="3" t="s">
        <v>6</v>
      </c>
    </row>
    <row r="30" spans="1:7" x14ac:dyDescent="0.25">
      <c r="A30" s="6" t="s">
        <v>43</v>
      </c>
      <c r="C30" s="7">
        <v>8</v>
      </c>
    </row>
    <row r="31" spans="1:7" x14ac:dyDescent="0.25">
      <c r="A31" s="6" t="s">
        <v>44</v>
      </c>
      <c r="C31" s="7">
        <v>8</v>
      </c>
    </row>
    <row r="32" spans="1:7" x14ac:dyDescent="0.25">
      <c r="A32" s="6" t="s">
        <v>45</v>
      </c>
      <c r="C32" s="7">
        <v>8</v>
      </c>
    </row>
    <row r="33" spans="1:3" x14ac:dyDescent="0.25">
      <c r="A33" s="6" t="s">
        <v>46</v>
      </c>
      <c r="C33" s="7">
        <v>8</v>
      </c>
    </row>
    <row r="34" spans="1:3" x14ac:dyDescent="0.25">
      <c r="A34" s="6" t="s">
        <v>47</v>
      </c>
      <c r="C34" s="7">
        <v>6.5</v>
      </c>
    </row>
    <row r="35" spans="1:3" x14ac:dyDescent="0.25">
      <c r="A35" s="6" t="s">
        <v>48</v>
      </c>
      <c r="C35" s="7">
        <f t="shared" ref="C35:C36" si="0">IF(Z6=TRUE,$B$15/$B$37,0)</f>
        <v>0</v>
      </c>
    </row>
    <row r="36" spans="1:3" x14ac:dyDescent="0.25">
      <c r="A36" s="6" t="s">
        <v>49</v>
      </c>
      <c r="C36" s="7">
        <f t="shared" si="0"/>
        <v>0</v>
      </c>
    </row>
    <row r="37" spans="1:3" x14ac:dyDescent="0.25">
      <c r="A37" s="14" t="s">
        <v>51</v>
      </c>
      <c r="B37" s="2">
        <f>COUNTIF(Z1:Z7,"WAHR")</f>
        <v>5</v>
      </c>
    </row>
    <row r="39" spans="1:3" x14ac:dyDescent="0.25">
      <c r="A39" s="10"/>
    </row>
    <row r="42" spans="1:3" x14ac:dyDescent="0.25">
      <c r="A42" s="10"/>
    </row>
    <row r="44" spans="1:3" x14ac:dyDescent="0.25">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28575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28575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28575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28575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28575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28575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28575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5"/>
  <cols>
    <col min="19" max="19" width="34.7109375" bestFit="1" customWidth="1"/>
    <col min="21" max="21" width="0" hidden="1" customWidth="1"/>
  </cols>
  <sheetData>
    <row r="1" spans="19:21" x14ac:dyDescent="0.25">
      <c r="S1" s="12" t="s">
        <v>31</v>
      </c>
      <c r="U1" t="s">
        <v>65</v>
      </c>
    </row>
    <row r="2" spans="19:21" x14ac:dyDescent="0.25">
      <c r="S2" s="16"/>
      <c r="U2" t="s">
        <v>63</v>
      </c>
    </row>
    <row r="3" spans="19:21" x14ac:dyDescent="0.25">
      <c r="S3" s="15" t="s">
        <v>35</v>
      </c>
      <c r="U3" t="s">
        <v>22</v>
      </c>
    </row>
    <row r="4" spans="19:21" x14ac:dyDescent="0.25">
      <c r="S4" s="15" t="s">
        <v>32</v>
      </c>
      <c r="U4" t="s">
        <v>62</v>
      </c>
    </row>
    <row r="5" spans="19:21" x14ac:dyDescent="0.25">
      <c r="S5" s="16"/>
      <c r="U5" t="s">
        <v>64</v>
      </c>
    </row>
    <row r="6" spans="19:21" x14ac:dyDescent="0.25">
      <c r="S6" s="17" t="s">
        <v>33</v>
      </c>
      <c r="U6" t="s">
        <v>66</v>
      </c>
    </row>
    <row r="7" spans="19:21" x14ac:dyDescent="0.25">
      <c r="S7" s="17" t="s">
        <v>34</v>
      </c>
    </row>
    <row r="8" spans="19:21" x14ac:dyDescent="0.25">
      <c r="S8" s="16"/>
    </row>
    <row r="9" spans="19:21" x14ac:dyDescent="0.25">
      <c r="S9" s="18" t="s">
        <v>53</v>
      </c>
    </row>
    <row r="20" spans="19:20" ht="15" customHeight="1" x14ac:dyDescent="0.25">
      <c r="T20" s="38"/>
    </row>
    <row r="21" spans="19:20" ht="15" customHeight="1" x14ac:dyDescent="0.25">
      <c r="T21" s="38"/>
    </row>
    <row r="23" spans="19:20" x14ac:dyDescent="0.25">
      <c r="S23" s="44" t="s">
        <v>55</v>
      </c>
    </row>
    <row r="24" spans="19:20" x14ac:dyDescent="0.25">
      <c r="S24" s="44"/>
    </row>
    <row r="27" spans="19:20" x14ac:dyDescent="0.25">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2026-05-19T09:05:01Z</dcterms:modified>
</cp:coreProperties>
</file>