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8_{C1EFAAE9-9630-0844-8AE7-C83A45EFBE8A}"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7" i="3"/>
  <c r="H29" i="3"/>
  <c r="H9" i="3"/>
  <c r="H30" i="3"/>
  <c r="H4" i="3"/>
  <c r="H15" i="3"/>
  <c r="H24" i="3"/>
  <c r="H32" i="3"/>
  <c r="H22" i="3"/>
  <c r="H16" i="3"/>
  <c r="H8" i="3"/>
  <c r="H28" i="3"/>
  <c r="H21" i="3"/>
  <c r="H31" i="3"/>
  <c r="H10" i="3"/>
  <c r="H25" i="3"/>
  <c r="H18" i="3"/>
  <c r="H6" i="3"/>
  <c r="H11" i="3"/>
  <c r="H27" i="3"/>
  <c r="H23" i="3"/>
  <c r="H17" i="3"/>
  <c r="H2" i="3"/>
  <c r="H13" i="3"/>
  <c r="H20" i="3"/>
  <c r="H14"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2" i="2"/>
  <c r="H14" i="2"/>
  <c r="H4" i="2"/>
  <c r="H26" i="2"/>
  <c r="H20" i="2"/>
  <c r="H21" i="2"/>
  <c r="H19" i="2"/>
  <c r="H26" i="5"/>
  <c r="H12" i="3"/>
  <c r="H2" i="1"/>
  <c r="H15" i="5"/>
  <c r="H24" i="2"/>
  <c r="H28" i="2"/>
  <c r="H2" i="5"/>
  <c r="H2" i="2"/>
  <c r="H11" i="2"/>
  <c r="H17" i="2"/>
  <c r="H6" i="2"/>
  <c r="H19" i="3"/>
  <c r="H5" i="3"/>
  <c r="H23" i="2"/>
  <c r="H27" i="2"/>
  <c r="H26" i="3"/>
  <c r="H8" i="2"/>
  <c r="H9" i="2"/>
  <c r="H12" i="2"/>
  <c r="H15" i="2"/>
  <c r="H7" i="2"/>
  <c r="H25" i="2"/>
  <c r="H13" i="2"/>
  <c r="H5" i="2"/>
  <c r="H18" i="2"/>
  <c r="H16" i="2"/>
  <c r="H10" i="2"/>
  <c r="H3" i="2"/>
  <c r="H29" i="2"/>
  <c r="H26" i="12"/>
  <c r="H27" i="10"/>
  <c r="H9" i="12"/>
  <c r="H5" i="6"/>
  <c r="H4" i="12"/>
  <c r="H22" i="12"/>
  <c r="H26" i="7"/>
  <c r="H6" i="12"/>
  <c r="H8" i="8"/>
  <c r="H10" i="1"/>
  <c r="H12" i="9"/>
  <c r="H20" i="1"/>
  <c r="H7" i="6"/>
  <c r="H17" i="11"/>
  <c r="H6" i="4"/>
  <c r="H7" i="5"/>
  <c r="H15" i="10"/>
  <c r="H8" i="1"/>
  <c r="H14" i="4"/>
  <c r="H20" i="12"/>
  <c r="H20" i="6"/>
  <c r="H25" i="9"/>
  <c r="H16" i="6"/>
  <c r="H14" i="11"/>
  <c r="H10" i="10"/>
  <c r="H18" i="5"/>
  <c r="H17" i="4"/>
  <c r="H10" i="12"/>
  <c r="H6" i="11"/>
  <c r="H23" i="8"/>
  <c r="H7" i="1"/>
  <c r="H27" i="11"/>
  <c r="H6" i="8"/>
  <c r="H3" i="8"/>
  <c r="H24" i="9"/>
  <c r="H32" i="1"/>
  <c r="H15" i="9"/>
  <c r="H3" i="7"/>
  <c r="H4" i="9"/>
  <c r="H23" i="7"/>
  <c r="H29" i="7"/>
  <c r="H6" i="6"/>
  <c r="H8" i="12"/>
  <c r="H23" i="12"/>
  <c r="H3" i="9"/>
  <c r="H2" i="6"/>
  <c r="H23" i="4"/>
  <c r="H24" i="8"/>
  <c r="H19" i="9"/>
  <c r="H5" i="7"/>
  <c r="H26" i="11"/>
  <c r="H9" i="7"/>
  <c r="H22" i="6"/>
  <c r="H12" i="1"/>
  <c r="H7" i="9"/>
  <c r="H6" i="5"/>
  <c r="H21" i="10"/>
  <c r="H2" i="4"/>
  <c r="H19" i="10"/>
  <c r="H4" i="10"/>
  <c r="H13" i="6"/>
  <c r="H17" i="9"/>
  <c r="H12" i="5"/>
  <c r="H32" i="7"/>
  <c r="H4" i="11"/>
  <c r="H27" i="1"/>
  <c r="H32" i="12"/>
  <c r="H12" i="10"/>
  <c r="H22" i="4"/>
  <c r="H6" i="10"/>
  <c r="H28" i="12"/>
  <c r="H15" i="7"/>
  <c r="H32" i="10"/>
  <c r="H14" i="9"/>
  <c r="H13" i="12"/>
  <c r="H2" i="10"/>
  <c r="H21" i="6"/>
  <c r="H29" i="9"/>
  <c r="H11" i="5"/>
  <c r="H18" i="7"/>
  <c r="H20" i="5"/>
  <c r="H31" i="11"/>
  <c r="H2" i="9"/>
  <c r="H29" i="4"/>
  <c r="H17" i="7"/>
  <c r="H18" i="1"/>
  <c r="H12" i="12"/>
  <c r="H23" i="1"/>
  <c r="H21" i="9"/>
  <c r="H29" i="6"/>
  <c r="H28" i="6"/>
  <c r="H19" i="1"/>
  <c r="H27" i="8"/>
  <c r="H13" i="8"/>
  <c r="H30" i="7"/>
  <c r="H7" i="11"/>
  <c r="H11" i="4"/>
  <c r="H7" i="7"/>
  <c r="H9" i="10"/>
  <c r="H25" i="10"/>
  <c r="H9" i="5"/>
  <c r="H19" i="11"/>
  <c r="H23" i="11"/>
  <c r="H9" i="1"/>
  <c r="H19" i="6"/>
  <c r="H30" i="5"/>
  <c r="H15" i="6"/>
  <c r="H3" i="12"/>
  <c r="H20" i="7"/>
  <c r="H19" i="7"/>
  <c r="H31" i="10"/>
  <c r="H26" i="10"/>
  <c r="H3" i="10"/>
  <c r="H28" i="11"/>
  <c r="H14" i="6"/>
  <c r="H23" i="6"/>
  <c r="H17" i="1"/>
  <c r="H28" i="8"/>
  <c r="H31" i="6"/>
  <c r="H18" i="10"/>
  <c r="H14" i="12"/>
  <c r="H10" i="5"/>
  <c r="H20" i="4"/>
  <c r="H4" i="8"/>
  <c r="H3" i="4"/>
  <c r="H9" i="9"/>
  <c r="H31" i="7"/>
  <c r="H16" i="5"/>
  <c r="H4" i="6"/>
  <c r="H30" i="11"/>
  <c r="H4" i="4"/>
  <c r="H20" i="9"/>
  <c r="H16" i="8"/>
  <c r="H21" i="8"/>
  <c r="H29" i="11"/>
  <c r="H8" i="4"/>
  <c r="H4" i="1"/>
  <c r="H14" i="10"/>
  <c r="H11" i="8"/>
  <c r="H22" i="9"/>
  <c r="H23" i="10"/>
  <c r="H14" i="5"/>
  <c r="H15" i="12"/>
  <c r="H32" i="5"/>
  <c r="H21" i="4"/>
  <c r="H26" i="1"/>
  <c r="H20" i="10"/>
  <c r="H16" i="11"/>
  <c r="H11" i="11"/>
  <c r="H19" i="8"/>
  <c r="H12" i="6"/>
  <c r="H11" i="10"/>
  <c r="H25" i="4"/>
  <c r="H26" i="8"/>
  <c r="H28" i="9"/>
  <c r="H13" i="10"/>
  <c r="H24" i="12"/>
  <c r="H21" i="5"/>
  <c r="H27" i="6"/>
  <c r="H2" i="11"/>
  <c r="H14" i="8"/>
  <c r="H11" i="7"/>
  <c r="H3" i="11"/>
  <c r="H12" i="4"/>
  <c r="H22" i="11"/>
  <c r="H25" i="7"/>
  <c r="H26" i="9"/>
  <c r="H26" i="4"/>
  <c r="H22" i="10"/>
  <c r="H31" i="12"/>
  <c r="H19" i="12"/>
  <c r="H25" i="12"/>
  <c r="H22" i="1"/>
  <c r="H5" i="10"/>
  <c r="H9" i="11"/>
  <c r="H8" i="6"/>
  <c r="H28" i="7"/>
  <c r="H31" i="5"/>
  <c r="H25" i="11"/>
  <c r="H32" i="8"/>
  <c r="H29" i="12"/>
  <c r="H2" i="7"/>
  <c r="H5" i="4"/>
  <c r="H20" i="11"/>
  <c r="H17" i="5"/>
  <c r="H21" i="1"/>
  <c r="H15" i="11"/>
  <c r="H24" i="1"/>
  <c r="H8" i="11"/>
  <c r="H19" i="4"/>
  <c r="H18" i="11"/>
  <c r="H9" i="4"/>
  <c r="H21" i="7"/>
  <c r="H27" i="9"/>
  <c r="H11" i="9"/>
  <c r="H29" i="8"/>
  <c r="H29" i="1"/>
  <c r="H16" i="4"/>
  <c r="H24" i="5"/>
  <c r="H16" i="1"/>
  <c r="H31" i="4"/>
  <c r="H21" i="12"/>
  <c r="H28" i="1"/>
  <c r="H17" i="12"/>
  <c r="H21" i="11"/>
  <c r="H29" i="10"/>
  <c r="H5" i="9"/>
  <c r="H30" i="9"/>
  <c r="H22" i="8"/>
  <c r="H14" i="1"/>
  <c r="H24" i="11"/>
  <c r="H30" i="10"/>
  <c r="H10" i="8"/>
  <c r="H10" i="9"/>
  <c r="H10" i="11"/>
  <c r="H28" i="5"/>
  <c r="H28" i="10"/>
  <c r="H13" i="11"/>
  <c r="H18" i="6"/>
  <c r="H27" i="5"/>
  <c r="H9" i="6"/>
  <c r="H12" i="7"/>
  <c r="H3" i="6"/>
  <c r="H8" i="9"/>
  <c r="H10" i="6"/>
  <c r="H5" i="12"/>
  <c r="H30" i="8"/>
  <c r="H10" i="4"/>
  <c r="H15" i="8"/>
  <c r="H16" i="12"/>
  <c r="H8" i="5"/>
  <c r="H10" i="7"/>
  <c r="H22" i="7"/>
  <c r="H25" i="6"/>
  <c r="H7" i="12"/>
  <c r="H6" i="1"/>
  <c r="H30" i="6"/>
  <c r="H18" i="4"/>
  <c r="H30" i="1"/>
  <c r="H8" i="7"/>
  <c r="H13" i="5"/>
  <c r="H15" i="1"/>
  <c r="H16" i="10"/>
  <c r="H5" i="1"/>
  <c r="H16" i="9"/>
  <c r="H5" i="11"/>
  <c r="H27" i="12"/>
  <c r="H3" i="5"/>
  <c r="H20" i="8"/>
  <c r="H27" i="7"/>
  <c r="H23" i="5"/>
  <c r="H17" i="10"/>
  <c r="H6" i="9"/>
  <c r="H26" i="6"/>
  <c r="H13" i="4"/>
  <c r="H4" i="7"/>
  <c r="H7" i="10"/>
  <c r="H18" i="12"/>
  <c r="H9" i="8"/>
  <c r="H30" i="12"/>
  <c r="H17" i="8"/>
  <c r="H16" i="7"/>
  <c r="H31" i="8"/>
  <c r="H25" i="5"/>
  <c r="H2" i="8"/>
  <c r="H24" i="6"/>
  <c r="H17" i="6"/>
  <c r="H8" i="10"/>
  <c r="H7" i="8"/>
  <c r="H5" i="8"/>
  <c r="H31" i="1"/>
  <c r="H27" i="4"/>
  <c r="H30" i="4"/>
  <c r="H13" i="7"/>
  <c r="H18" i="8"/>
  <c r="H4" i="5"/>
  <c r="H2" i="12"/>
  <c r="H24" i="10"/>
  <c r="H12" i="8"/>
  <c r="H25" i="1"/>
  <c r="H29" i="5"/>
  <c r="H28" i="4"/>
  <c r="H11" i="6"/>
  <c r="H18" i="9"/>
  <c r="H15" i="4"/>
  <c r="H6" i="7"/>
  <c r="H11" i="12"/>
  <c r="H5" i="5"/>
  <c r="H14" i="7"/>
  <c r="H25" i="8"/>
  <c r="H23" i="9"/>
  <c r="H13" i="9"/>
  <c r="H13" i="1"/>
  <c r="H19" i="5"/>
  <c r="H22" i="5"/>
  <c r="H3" i="1"/>
  <c r="H12" i="11"/>
  <c r="H24" i="7"/>
  <c r="H11" i="1"/>
  <c r="H24" i="4"/>
  <c r="H31" i="9"/>
  <c r="I6" i="6" l="1"/>
  <c r="I4" i="6"/>
  <c r="I2" i="6"/>
  <c r="I3" i="6"/>
  <c r="I31" i="6"/>
  <c r="I30" i="6"/>
  <c r="I23" i="6"/>
  <c r="I25" i="6"/>
  <c r="I24" i="6"/>
  <c r="I26" i="6"/>
  <c r="I27" i="6"/>
  <c r="I16" i="6"/>
  <c r="I20" i="6"/>
  <c r="I19" i="6"/>
  <c r="I17" i="6"/>
  <c r="I18" i="6"/>
  <c r="I12" i="6"/>
  <c r="I10" i="6"/>
  <c r="I9" i="6"/>
  <c r="I13" i="6"/>
  <c r="I11" i="6"/>
  <c r="I16" i="5"/>
  <c r="I13" i="5"/>
  <c r="I8" i="5"/>
  <c r="I30" i="5"/>
  <c r="I23" i="5"/>
  <c r="I27" i="5"/>
  <c r="I7" i="5"/>
  <c r="I21" i="5"/>
  <c r="I22" i="5"/>
  <c r="I20" i="5"/>
  <c r="I14" i="5"/>
  <c r="I6" i="5"/>
  <c r="I29" i="5"/>
  <c r="I12" i="5"/>
  <c r="I28" i="5"/>
  <c r="I19" i="5"/>
  <c r="I5" i="5"/>
  <c r="I9" i="5"/>
  <c r="I2" i="4"/>
  <c r="I4" i="4"/>
  <c r="I3" i="4"/>
  <c r="I28" i="4"/>
  <c r="I30" i="4"/>
  <c r="I31" i="4"/>
  <c r="I29" i="4"/>
  <c r="I22" i="4"/>
  <c r="I21" i="4"/>
  <c r="I24" i="4"/>
  <c r="I23" i="4"/>
  <c r="I25" i="4"/>
  <c r="I16" i="4"/>
  <c r="I15" i="4"/>
  <c r="I14" i="4"/>
  <c r="I18" i="4"/>
  <c r="I17" i="4"/>
  <c r="I8" i="4"/>
  <c r="I10" i="4"/>
  <c r="I11" i="4"/>
  <c r="I9" i="4"/>
  <c r="I7" i="4"/>
  <c r="I31" i="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<sst xmlns="http://schemas.openxmlformats.org/spreadsheetml/2006/main" count="532" uniqueCount="75">
  <si>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</si>
  <si>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</si>
  <si>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</si>
  <si>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</si>
  <si>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</si>
  <si>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</si>
  <si>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</si>
  <si>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</si>
  <si>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</si>
  <si>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</si>
  <si>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</si>
  <si>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</si>
  <si>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</si>
  <si>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</si>
  <si>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</si>
  <si>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</si>
  <si>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</si>
  <si>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</si>
  <si>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</si>
  <si>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</si>
  <si>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</si>
  <si>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</si>
  <si>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</si>
  <si>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</si>
  <si>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</si>
  <si>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</si>
  <si>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</si>
  <si>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</si>
  <si>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</si>
  <si>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</si>
  <si>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</si>
  <si>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</si>
  <si>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</si>
  <si>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</si>
  <si>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</si>
  <si>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</si>
  <si>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</si>
  <si>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</si>
  <si>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</si>
  <si>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</si>
  <si>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</si>
  <si>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</si>
  <si>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</si>
  <si>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</si>
  <si>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</si>
  <si>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</si>
  <si>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</si>
  <si>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</si>
  <si>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</si>
  <si>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</si>
  <si>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</si>
  <si>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</si>
  <si>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</si>
  <si>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</si>
  <si>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</si>
  <si>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</si>
  <si>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</si>
  <si>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</si>
  <si>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</si>
  <si>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</si>
  <si>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</si>
  <si>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</si>
  <si>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</si>
  <si>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</si>
  <si>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</si>
  <si>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</si>
  <si>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</si>
  <si>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</si>
  <si>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</si>
  <si>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</si>
  <si>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</si>
  <si>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</si>
  <si>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Tihomir MATIC</t>
  </si>
  <si>
    <t>Plus/Minus-Stunden Monat:</t>
  </si>
  <si>
    <t>Zeitkonto: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</si>
</sst>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3">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2" priority="1">
      <formula>$C2="Feiertag"</formula>
    </cfRule>
    <cfRule type="expression" dxfId="31"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Tihomir MATIC</v>
      </c>
      <c r="N3" s="41"/>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0" priority="1">
      <formula>$C2="Feiertag"</formula>
    </cfRule>
    <cfRule type="expression" dxfId="29"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M36" sqref="M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0.70833333333333337</v>
      </c>
      <c r="F3" s="24">
        <v>4.1666666666666664E-2</v>
      </c>
      <c r="G3" s="27">
        <f t="shared" ref="G3:G32" si="1">IF(OR(C3="krank",C3="Urlaub",C3="Sonderurlaub"), H3,IF(D3&lt;=E3,(E3-D3-F3)*24,(1-D3+E3-F3)*24)+IF(C3= "Urlaub halber Tag",H3/2,0)+IF(AND(C3="Urlaub halber Tag", J3="halber Arbeitstag"),H3/2,0))</f>
        <v>9</v>
      </c>
      <c r="H3" s="27">
        <f ca="1">IF(Q3&lt;&gt;"",Q3,IF(OR(C3="Feiertag",A3&lt;Gesamt!$B$11,A3&gt;Gesamt!$B$13,),0,INDIRECT("N"&amp;WEEKDAY(A3,2)+19)))</f>
        <v>8</v>
      </c>
      <c r="I3" s="27">
        <f t="shared" ref="I3:I32" ca="1" si="2">IF(OR(C3="Überstundenabbau",C3="Urlaub halber Tag",E3&lt;&gt;""),G3-H3,0)</f>
        <v>1</v>
      </c>
      <c r="J3" s="7" t="s">
        <v>71</v>
      </c>
      <c r="K3" s="39">
        <v>30</v>
      </c>
      <c r="L3" s="39"/>
      <c r="M3" s="41" t="str">
        <f>Gesamt!A3</f>
        <v>Tihomir MATIC</v>
      </c>
      <c r="N3" s="41"/>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73</v>
      </c>
      <c r="N5" s="27">
        <f ca="1">SUM(I2:I32)</f>
        <v>6.4999999999999742</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35">
      <c r="A7" s="29">
        <v>46087</v>
      </c>
      <c r="B7" t="str">
        <f t="shared" si="0"/>
        <v>Fr</v>
      </c>
      <c r="D7" s="24">
        <v>0.29166666666666669</v>
      </c>
      <c r="E7" s="24">
        <v>0.66666666666666663</v>
      </c>
      <c r="F7" s="24">
        <v>4.1666666666666664E-2</v>
      </c>
      <c r="G7" s="27">
        <f t="shared" si="1"/>
        <v>7.9999999999999982</v>
      </c>
      <c r="H7" s="27">
        <f ca="1">IF(Q7&lt;&gt;"",Q7,IF(OR(C7="Feiertag",A7&lt;Gesamt!$B$11,A7&gt;Gesamt!$B$13,),0,INDIRECT("N"&amp;WEEKDAY(A7,2)+19)))</f>
        <v>6.5</v>
      </c>
      <c r="I7" s="27">
        <f t="shared" ca="1" si="2"/>
        <v>1.4999999999999982</v>
      </c>
      <c r="J7" s="7" t="s">
        <v>71</v>
      </c>
      <c r="K7" s="39">
        <v>30</v>
      </c>
      <c r="L7" s="39"/>
      <c r="M7" s="1" t="s">
        <v>74</v>
      </c>
      <c r="N7" s="27">
        <f ca="1">Gesamt!B9+SUM(Gesamt!E2:E4)-SUM(Gesamt!J2:J4)</f>
        <v>6.4999999999999742</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D10" s="24">
        <v>0.29166666666666669</v>
      </c>
      <c r="E10" s="24">
        <v>0.625</v>
      </c>
      <c r="F10" s="24">
        <v>4.1666666666666664E-2</v>
      </c>
      <c r="G10" s="27">
        <f t="shared" si="1"/>
        <v>6.9999999999999991</v>
      </c>
      <c r="H10" s="27">
        <f ca="1">IF(Q10&lt;&gt;"",Q10,IF(OR(C10="Feiertag",A10&lt;Gesamt!$B$11,A10&gt;Gesamt!$B$13,),0,INDIRECT("N"&amp;WEEKDAY(A10,2)+19)))</f>
        <v>8</v>
      </c>
      <c r="I10" s="27">
        <f t="shared" ca="1" si="2"/>
        <v>-1.0000000000000009</v>
      </c>
      <c r="J10" s="7" t="s">
        <v>71</v>
      </c>
      <c r="K10" s="39">
        <v>30</v>
      </c>
      <c r="L10" s="39"/>
      <c r="M10" s="25"/>
      <c r="O10" s="35"/>
      <c r="Q10" s="7"/>
    </row>
    <row r="11" spans="1:17" x14ac:dyDescent="0.35">
      <c r="A11" s="29">
        <v>46091</v>
      </c>
      <c r="B11" t="str">
        <f t="shared" si="0"/>
        <v>Di</v>
      </c>
      <c r="D11" s="24">
        <v>0.29166666666666669</v>
      </c>
      <c r="E11" s="24">
        <v>0.54166666666666663</v>
      </c>
      <c r="G11" s="27">
        <f t="shared" si="1"/>
        <v>5.9999999999999982</v>
      </c>
      <c r="H11" s="27">
        <f ca="1">IF(Q11&lt;&gt;"",Q11,IF(OR(C11="Feiertag",A11&lt;Gesamt!$B$11,A11&gt;Gesamt!$B$13,),0,INDIRECT("N"&amp;WEEKDAY(A11,2)+19)))</f>
        <v>8</v>
      </c>
      <c r="I11" s="27">
        <f t="shared" ca="1" si="2"/>
        <v>-2.0000000000000018</v>
      </c>
      <c r="J11" s="7" t="s">
        <v>71</v>
      </c>
      <c r="K11" s="39">
        <v>30</v>
      </c>
      <c r="L11" s="39"/>
      <c r="M11" s="1" t="s">
        <v>57</v>
      </c>
      <c r="N11" s="28">
        <f>SUM(Gesamt!F2:F4)</f>
        <v>0</v>
      </c>
      <c r="O11" s="35"/>
      <c r="Q11" s="7"/>
    </row>
    <row r="12" spans="1:17" x14ac:dyDescent="0.35">
      <c r="A12" s="29">
        <v>46092</v>
      </c>
      <c r="B12" t="str">
        <f t="shared" si="0"/>
        <v>Mi</v>
      </c>
      <c r="D12" s="24">
        <v>0.29166666666666669</v>
      </c>
      <c r="E12" s="24">
        <v>0.54166666666666663</v>
      </c>
      <c r="G12" s="27">
        <f t="shared" si="1"/>
        <v>5.9999999999999982</v>
      </c>
      <c r="H12" s="27">
        <f ca="1">IF(Q12&lt;&gt;"",Q12,IF(OR(C12="Feiertag",A12&lt;Gesamt!$B$11,A12&gt;Gesamt!$B$13,),0,INDIRECT("N"&amp;WEEKDAY(A12,2)+19)))</f>
        <v>8</v>
      </c>
      <c r="I12" s="27">
        <f t="shared" ca="1" si="2"/>
        <v>-2.0000000000000018</v>
      </c>
      <c r="J12" s="7" t="s">
        <v>71</v>
      </c>
      <c r="K12" s="39">
        <v>30</v>
      </c>
      <c r="L12" s="39"/>
      <c r="M12" s="25"/>
      <c r="O12" s="35"/>
      <c r="Q12" s="7"/>
    </row>
    <row r="13" spans="1:17" x14ac:dyDescent="0.35">
      <c r="A13" s="29">
        <v>46093</v>
      </c>
      <c r="B13" t="str">
        <f t="shared" si="0"/>
        <v>Do</v>
      </c>
      <c r="D13" s="24">
        <v>0.29166666666666669</v>
      </c>
      <c r="E13" s="24">
        <v>0.54166666666666663</v>
      </c>
      <c r="G13" s="27">
        <f t="shared" si="1"/>
        <v>5.9999999999999982</v>
      </c>
      <c r="H13" s="27">
        <f ca="1">IF(Q13&lt;&gt;"",Q13,IF(OR(C13="Feiertag",A13&lt;Gesamt!$B$11,A13&gt;Gesamt!$B$13,),0,INDIRECT("N"&amp;WEEKDAY(A13,2)+19)))</f>
        <v>8</v>
      </c>
      <c r="I13" s="27">
        <f t="shared" ca="1" si="2"/>
        <v>-2.0000000000000018</v>
      </c>
      <c r="J13" s="7" t="s">
        <v>71</v>
      </c>
      <c r="K13" s="39">
        <v>30</v>
      </c>
      <c r="L13" s="39"/>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0.70833333333333337</v>
      </c>
      <c r="F17" s="24">
        <v>4.1666666666666664E-2</v>
      </c>
      <c r="G17" s="27">
        <f t="shared" si="1"/>
        <v>9</v>
      </c>
      <c r="H17" s="27">
        <f ca="1">IF(Q17&lt;&gt;"",Q17,IF(OR(C17="Feiertag",A17&lt;Gesamt!$B$11,A17&gt;Gesamt!$B$13,),0,INDIRECT("N"&amp;WEEKDAY(A17,2)+19)))</f>
        <v>8</v>
      </c>
      <c r="I17" s="27">
        <f t="shared" ca="1" si="2"/>
        <v>1</v>
      </c>
      <c r="J17" s="7" t="s">
        <v>71</v>
      </c>
      <c r="K17" s="39">
        <v>30</v>
      </c>
      <c r="L17" s="39"/>
      <c r="M17" s="1" t="s">
        <v>50</v>
      </c>
      <c r="N17" s="27">
        <f>SUM(G2:G32)</f>
        <v>176.5</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35">
      <c r="A21" s="29">
        <v>46101</v>
      </c>
      <c r="B21" t="str">
        <f t="shared" si="0"/>
        <v>Fr</v>
      </c>
      <c r="D21" s="24">
        <v>0.29166666666666669</v>
      </c>
      <c r="E21" s="24">
        <v>0.66666666666666663</v>
      </c>
      <c r="F21" s="24">
        <v>4.1666666666666664E-2</v>
      </c>
      <c r="G21" s="27">
        <f t="shared" si="1"/>
        <v>7.9999999999999982</v>
      </c>
      <c r="H21" s="27">
        <f ca="1">IF(Q21&lt;&gt;"",Q21,IF(OR(C21="Feiertag",A21&lt;Gesamt!$B$11,A21&gt;Gesamt!$B$13,),0,INDIRECT("N"&amp;WEEKDAY(A21,2)+19)))</f>
        <v>6.5</v>
      </c>
      <c r="I21" s="27">
        <f t="shared" ca="1" si="2"/>
        <v>1.4999999999999982</v>
      </c>
      <c r="J21" s="7" t="s">
        <v>71</v>
      </c>
      <c r="K21" s="39">
        <v>30</v>
      </c>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D24" s="24">
        <v>0.29166666666666669</v>
      </c>
      <c r="E24" s="24">
        <v>0.70833333333333337</v>
      </c>
      <c r="F24" s="24">
        <v>4.1666666666666664E-2</v>
      </c>
      <c r="G24" s="27">
        <f t="shared" si="1"/>
        <v>9</v>
      </c>
      <c r="H24" s="27">
        <f ca="1">IF(Q24&lt;&gt;"",Q24,IF(OR(C24="Feiertag",A24&lt;Gesamt!$B$11,A24&gt;Gesamt!$B$13,),0,INDIRECT("N"&amp;WEEKDAY(A24,2)+19)))</f>
        <v>8</v>
      </c>
      <c r="I24" s="27">
        <f t="shared" ca="1" si="2"/>
        <v>1</v>
      </c>
      <c r="J24" s="7" t="s">
        <v>71</v>
      </c>
      <c r="K24" s="39">
        <v>30</v>
      </c>
      <c r="L24" s="39"/>
      <c r="M24" s="6" t="s">
        <v>47</v>
      </c>
      <c r="N24" s="7">
        <f>Gesamt!C34</f>
        <v>6.5</v>
      </c>
      <c r="O24" s="35"/>
      <c r="Q24" s="7"/>
    </row>
    <row r="25" spans="1:17" x14ac:dyDescent="0.35">
      <c r="A25" s="29">
        <v>46105</v>
      </c>
      <c r="B25" t="str">
        <f t="shared" si="0"/>
        <v>Di</v>
      </c>
      <c r="D25" s="24">
        <v>0.29166666666666669</v>
      </c>
      <c r="E25" s="24">
        <v>0.70833333333333337</v>
      </c>
      <c r="F25" s="24">
        <v>4.1666666666666664E-2</v>
      </c>
      <c r="G25" s="27">
        <f t="shared" si="1"/>
        <v>9</v>
      </c>
      <c r="H25" s="27">
        <f ca="1">IF(Q25&lt;&gt;"",Q25,IF(OR(C25="Feiertag",A25&lt;Gesamt!$B$11,A25&gt;Gesamt!$B$13,),0,INDIRECT("N"&amp;WEEKDAY(A25,2)+19)))</f>
        <v>8</v>
      </c>
      <c r="I25" s="27">
        <f t="shared" ca="1" si="2"/>
        <v>1</v>
      </c>
      <c r="J25" s="7" t="s">
        <v>71</v>
      </c>
      <c r="K25" s="39">
        <v>30</v>
      </c>
      <c r="L25" s="39"/>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35">
      <c r="A28" s="29">
        <v>46108</v>
      </c>
      <c r="B28" t="str">
        <f t="shared" si="0"/>
        <v>Fr</v>
      </c>
      <c r="D28" s="24">
        <v>0.29166666666666669</v>
      </c>
      <c r="E28" s="24">
        <v>0.66666666666666663</v>
      </c>
      <c r="F28" s="24">
        <v>4.1666666666666664E-2</v>
      </c>
      <c r="G28" s="27">
        <f t="shared" si="1"/>
        <v>7.9999999999999982</v>
      </c>
      <c r="H28" s="27">
        <f ca="1">IF(Q28&lt;&gt;"",Q28,IF(OR(C28="Feiertag",A28&lt;Gesamt!$B$11,A28&gt;Gesamt!$B$13,),0,INDIRECT("N"&amp;WEEKDAY(A28,2)+19)))</f>
        <v>6.5</v>
      </c>
      <c r="I28" s="27">
        <f t="shared" ca="1" si="2"/>
        <v>1.4999999999999982</v>
      </c>
      <c r="J28" s="7" t="s">
        <v>71</v>
      </c>
      <c r="K28" s="39">
        <v>30</v>
      </c>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35">
      <c r="A32" s="29">
        <v>46112</v>
      </c>
      <c r="B32" t="str">
        <f t="shared" si="0"/>
        <v>Di</v>
      </c>
      <c r="D32" s="24">
        <v>0.29166666666666669</v>
      </c>
      <c r="E32" s="24">
        <v>0.77083333333333337</v>
      </c>
      <c r="F32" s="24">
        <v>4.1666666666666664E-2</v>
      </c>
      <c r="G32" s="27">
        <f t="shared" si="1"/>
        <v>10.5</v>
      </c>
      <c r="H32" s="27">
        <f ca="1">IF(Q32&lt;&gt;"",Q32,IF(OR(C32="Feiertag",A32&lt;Gesamt!$B$11,A32&gt;Gesamt!$B$13,),0,INDIRECT("N"&amp;WEEKDAY(A32,2)+19)))</f>
        <v>8</v>
      </c>
      <c r="I32" s="27">
        <f t="shared" ca="1" si="2"/>
        <v>2.5</v>
      </c>
      <c r="J32" s="7" t="s">
        <v>71</v>
      </c>
      <c r="K32" s="39">
        <v>30</v>
      </c>
      <c r="L32" s="39"/>
      <c r="O32" s="35"/>
      <c r="Q32" s="7"/>
    </row>
    <row r="33" spans="10:12" x14ac:dyDescent="0.35">
      <c r="K33" s="39"/>
      <c r="L33" s="39"/>
    </row>
    <row r="34" spans="10:12" x14ac:dyDescent="0.35">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8" priority="1">
      <formula>$C2="Feiertag"</formula>
    </cfRule>
    <cfRule type="expression" dxfId="27"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4" zoomScaleNormal="100" workbookViewId="0">
      <selection activeCell="M5" sqref="M5:M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Tihomir MATIC</v>
      </c>
      <c r="N3" s="41"/>
      <c r="O3" s="35"/>
      <c r="Q3" s="7"/>
    </row>
    <row r="4" spans="1:17" x14ac:dyDescent="0.35">
      <c r="A4" s="29">
        <v>46115</v>
      </c>
      <c r="B4" t="str">
        <f t="shared" si="0"/>
        <v>Fr</v>
      </c>
      <c r="D4" s="24">
        <v>0.29166666666666669</v>
      </c>
      <c r="E4" s="24">
        <v>0.4375</v>
      </c>
      <c r="G4" s="27">
        <f t="shared" si="1"/>
        <v>3.4999999999999996</v>
      </c>
      <c r="H4" s="27">
        <f ca="1">IF(Q4&lt;&gt;"",Q4,IF(OR(C4="Feiertag",A4&lt;Gesamt!$B$11,A4&gt;Gesamt!$B$13,),0,INDIRECT("N"&amp;WEEKDAY(A4,2)+19)))</f>
        <v>6.5</v>
      </c>
      <c r="I4" s="27">
        <f t="shared" ca="1" si="2"/>
        <v>-3.0000000000000004</v>
      </c>
      <c r="J4" s="7" t="s">
        <v>71</v>
      </c>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71</v>
      </c>
      <c r="K5" s="39"/>
      <c r="L5" s="39"/>
      <c r="M5" s="1" t="s">
        <v>73</v>
      </c>
      <c r="N5" s="27">
        <f ca="1">SUM(I2:I32)</f>
        <v>14.999999999999982</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74</v>
      </c>
      <c r="N7" s="27">
        <f ca="1">Gesamt!B9+SUM(Gesamt!E2:E5)-SUM(Gesamt!J2:J5)</f>
        <v>21.499999999999957</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35">
      <c r="A14" s="29">
        <v>46125</v>
      </c>
      <c r="B14" t="str">
        <f t="shared" si="0"/>
        <v>Mo</v>
      </c>
      <c r="D14" s="24">
        <v>0.29166666666666669</v>
      </c>
      <c r="E14" s="24">
        <v>0.70833333333333337</v>
      </c>
      <c r="F14" s="24">
        <v>4.1666666666666664E-2</v>
      </c>
      <c r="G14" s="27">
        <f t="shared" si="1"/>
        <v>9</v>
      </c>
      <c r="H14" s="27">
        <f ca="1">IF(Q14&lt;&gt;"",Q14,IF(OR(C14="Feiertag",A14&lt;Gesamt!$B$11,A14&gt;Gesamt!$B$13,),0,INDIRECT("N"&amp;WEEKDAY(A14,2)+19)))</f>
        <v>8</v>
      </c>
      <c r="I14" s="27">
        <f t="shared" ca="1" si="2"/>
        <v>1</v>
      </c>
      <c r="J14" s="7" t="s">
        <v>71</v>
      </c>
      <c r="K14" s="39">
        <v>30</v>
      </c>
      <c r="L14" s="39"/>
      <c r="M14" s="25"/>
      <c r="O14" s="35"/>
      <c r="Q14" s="7"/>
    </row>
    <row r="15" spans="1:17" x14ac:dyDescent="0.35">
      <c r="A15" s="29">
        <v>46126</v>
      </c>
      <c r="B15" t="str">
        <f t="shared" si="0"/>
        <v>Di</v>
      </c>
      <c r="D15" s="24">
        <v>0.29166666666666669</v>
      </c>
      <c r="E15" s="24">
        <v>0.70833333333333337</v>
      </c>
      <c r="F15" s="24">
        <v>4.1666666666666664E-2</v>
      </c>
      <c r="G15" s="27">
        <f t="shared" si="1"/>
        <v>9</v>
      </c>
      <c r="H15" s="27">
        <f ca="1">IF(Q15&lt;&gt;"",Q15,IF(OR(C15="Feiertag",A15&lt;Gesamt!$B$11,A15&gt;Gesamt!$B$13,),0,INDIRECT("N"&amp;WEEKDAY(A15,2)+19)))</f>
        <v>8</v>
      </c>
      <c r="I15" s="27">
        <f t="shared" ca="1" si="2"/>
        <v>1</v>
      </c>
      <c r="J15" s="7" t="s">
        <v>71</v>
      </c>
      <c r="K15" s="39">
        <v>30</v>
      </c>
      <c r="L15" s="39"/>
      <c r="M15" s="1" t="s">
        <v>58</v>
      </c>
      <c r="N15">
        <f>Gesamt!B5+Gesamt!B7-SUM(Gesamt!G2:G5)</f>
        <v>20</v>
      </c>
      <c r="O15" s="35"/>
      <c r="Q15" s="7"/>
    </row>
    <row r="16" spans="1:17" x14ac:dyDescent="0.35">
      <c r="A16" s="29">
        <v>46127</v>
      </c>
      <c r="B16" t="str">
        <f t="shared" si="0"/>
        <v>Mi</v>
      </c>
      <c r="D16" s="24">
        <v>0.29166666666666669</v>
      </c>
      <c r="E16" s="24">
        <v>0.70833333333333337</v>
      </c>
      <c r="F16" s="24">
        <v>4.1666666666666664E-2</v>
      </c>
      <c r="G16" s="27">
        <f t="shared" si="1"/>
        <v>9</v>
      </c>
      <c r="H16" s="27">
        <f ca="1">IF(Q16&lt;&gt;"",Q16,IF(OR(C16="Feiertag",A16&lt;Gesamt!$B$11,A16&gt;Gesamt!$B$13,),0,INDIRECT("N"&amp;WEEKDAY(A16,2)+19)))</f>
        <v>8</v>
      </c>
      <c r="I16" s="27">
        <f t="shared" ca="1" si="2"/>
        <v>1</v>
      </c>
      <c r="J16" s="7" t="s">
        <v>71</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177</v>
      </c>
      <c r="O17" s="35"/>
      <c r="Q17" s="7"/>
    </row>
    <row r="18" spans="1:17" x14ac:dyDescent="0.35">
      <c r="A18" s="29">
        <v>46129</v>
      </c>
      <c r="B18" t="str">
        <f t="shared" si="0"/>
        <v>Fr</v>
      </c>
      <c r="D18" s="24">
        <v>0.29166666666666669</v>
      </c>
      <c r="E18" s="24">
        <v>0.66666666666666663</v>
      </c>
      <c r="F18" s="24">
        <v>4.1666666666666664E-2</v>
      </c>
      <c r="G18" s="27">
        <f t="shared" si="1"/>
        <v>7.9999999999999982</v>
      </c>
      <c r="H18" s="27">
        <f ca="1">IF(Q18&lt;&gt;"",Q18,IF(OR(C18="Feiertag",A18&lt;Gesamt!$B$11,A18&gt;Gesamt!$B$13,),0,INDIRECT("N"&amp;WEEKDAY(A18,2)+19)))</f>
        <v>6.5</v>
      </c>
      <c r="I18" s="27">
        <f t="shared" ca="1" si="2"/>
        <v>1.4999999999999982</v>
      </c>
      <c r="J18" s="7" t="s">
        <v>71</v>
      </c>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35">
      <c r="A21" s="29">
        <v>46132</v>
      </c>
      <c r="B21" t="str">
        <f t="shared" si="0"/>
        <v>Mo</v>
      </c>
      <c r="D21" s="24">
        <v>0.29166666666666669</v>
      </c>
      <c r="E21" s="24">
        <v>0.70833333333333337</v>
      </c>
      <c r="F21" s="24">
        <v>4.1666666666666664E-2</v>
      </c>
      <c r="G21" s="27">
        <f t="shared" si="1"/>
        <v>9</v>
      </c>
      <c r="H21" s="27">
        <f ca="1">IF(Q21&lt;&gt;"",Q21,IF(OR(C21="Feiertag",A21&lt;Gesamt!$B$11,A21&gt;Gesamt!$B$13,),0,INDIRECT("N"&amp;WEEKDAY(A21,2)+19)))</f>
        <v>8</v>
      </c>
      <c r="I21" s="27">
        <f t="shared" ca="1" si="2"/>
        <v>1</v>
      </c>
      <c r="J21" s="7" t="s">
        <v>71</v>
      </c>
      <c r="K21" s="39">
        <v>30</v>
      </c>
      <c r="L21" s="39"/>
      <c r="M21" s="6" t="s">
        <v>44</v>
      </c>
      <c r="N21" s="7">
        <f>Gesamt!C31</f>
        <v>8</v>
      </c>
      <c r="O21" s="35"/>
      <c r="Q21" s="7"/>
    </row>
    <row r="22" spans="1:17" x14ac:dyDescent="0.35">
      <c r="A22" s="29">
        <v>46133</v>
      </c>
      <c r="B22" t="str">
        <f t="shared" si="0"/>
        <v>Di</v>
      </c>
      <c r="D22" s="24">
        <v>0.29166666666666669</v>
      </c>
      <c r="E22" s="24">
        <v>0.70833333333333337</v>
      </c>
      <c r="F22" s="24">
        <v>4.1666666666666664E-2</v>
      </c>
      <c r="G22" s="27">
        <f t="shared" si="1"/>
        <v>9</v>
      </c>
      <c r="H22" s="27">
        <f ca="1">IF(Q22&lt;&gt;"",Q22,IF(OR(C22="Feiertag",A22&lt;Gesamt!$B$11,A22&gt;Gesamt!$B$13,),0,INDIRECT("N"&amp;WEEKDAY(A22,2)+19)))</f>
        <v>8</v>
      </c>
      <c r="I22" s="27">
        <f t="shared" ca="1" si="2"/>
        <v>1</v>
      </c>
      <c r="J22" s="7" t="s">
        <v>71</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35">
      <c r="A25" s="29">
        <v>46136</v>
      </c>
      <c r="B25" t="str">
        <f t="shared" si="0"/>
        <v>Fr</v>
      </c>
      <c r="D25" s="24">
        <v>0.29166666666666669</v>
      </c>
      <c r="E25" s="24">
        <v>0.66666666666666663</v>
      </c>
      <c r="F25" s="24">
        <v>4.1666666666666664E-2</v>
      </c>
      <c r="G25" s="27">
        <f t="shared" si="1"/>
        <v>7.9999999999999982</v>
      </c>
      <c r="H25" s="27">
        <f ca="1">IF(Q25&lt;&gt;"",Q25,IF(OR(C25="Feiertag",A25&lt;Gesamt!$B$11,A25&gt;Gesamt!$B$13,),0,INDIRECT("N"&amp;WEEKDAY(A25,2)+19)))</f>
        <v>6.5</v>
      </c>
      <c r="I25" s="27">
        <f t="shared" ca="1" si="2"/>
        <v>1.4999999999999982</v>
      </c>
      <c r="J25" s="7" t="s">
        <v>71</v>
      </c>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35">
      <c r="A28" s="29">
        <v>46139</v>
      </c>
      <c r="B28" t="str">
        <f t="shared" si="0"/>
        <v>Mo</v>
      </c>
      <c r="D28" s="24">
        <v>0.29166666666666669</v>
      </c>
      <c r="E28" s="24">
        <v>0.77083333333333337</v>
      </c>
      <c r="F28" s="24">
        <v>4.1666666666666664E-2</v>
      </c>
      <c r="G28" s="27">
        <f t="shared" si="1"/>
        <v>10.5</v>
      </c>
      <c r="H28" s="27">
        <f ca="1">IF(Q28&lt;&gt;"",Q28,IF(OR(C28="Feiertag",A28&lt;Gesamt!$B$11,A28&gt;Gesamt!$B$13,),0,INDIRECT("N"&amp;WEEKDAY(A28,2)+19)))</f>
        <v>8</v>
      </c>
      <c r="I28" s="27">
        <f t="shared" ca="1" si="2"/>
        <v>2.5</v>
      </c>
      <c r="J28" s="7" t="s">
        <v>71</v>
      </c>
      <c r="K28" s="39">
        <v>30</v>
      </c>
      <c r="L28" s="39"/>
      <c r="O28" s="35"/>
      <c r="Q28" s="7"/>
    </row>
    <row r="29" spans="1:17" x14ac:dyDescent="0.35">
      <c r="A29" s="29">
        <v>46140</v>
      </c>
      <c r="B29" t="str">
        <f t="shared" si="0"/>
        <v>Di</v>
      </c>
      <c r="D29" s="24">
        <v>0.29166666666666669</v>
      </c>
      <c r="E29" s="24">
        <v>0.77083333333333337</v>
      </c>
      <c r="F29" s="24">
        <v>4.1666666666666664E-2</v>
      </c>
      <c r="G29" s="27">
        <f t="shared" si="1"/>
        <v>10.5</v>
      </c>
      <c r="H29" s="27">
        <f ca="1">IF(Q29&lt;&gt;"",Q29,IF(OR(C29="Feiertag",A29&lt;Gesamt!$B$11,A29&gt;Gesamt!$B$13,),0,INDIRECT("N"&amp;WEEKDAY(A29,2)+19)))</f>
        <v>8</v>
      </c>
      <c r="I29" s="27">
        <f t="shared" ca="1" si="2"/>
        <v>2.5</v>
      </c>
      <c r="J29" s="7" t="s">
        <v>71</v>
      </c>
      <c r="K29" s="39">
        <v>30</v>
      </c>
      <c r="L29" s="39"/>
      <c r="O29" s="35"/>
      <c r="Q29" s="7"/>
    </row>
    <row r="30" spans="1:17" x14ac:dyDescent="0.35">
      <c r="A30" s="29">
        <v>46141</v>
      </c>
      <c r="B30" t="str">
        <f t="shared" si="0"/>
        <v>Mi</v>
      </c>
      <c r="D30" s="24">
        <v>0.29166666666666669</v>
      </c>
      <c r="E30" s="24">
        <v>0.77083333333333337</v>
      </c>
      <c r="F30" s="24">
        <v>4.1666666666666664E-2</v>
      </c>
      <c r="G30" s="27">
        <f t="shared" si="1"/>
        <v>10.5</v>
      </c>
      <c r="H30" s="27">
        <f ca="1">IF(Q30&lt;&gt;"",Q30,IF(OR(C30="Feiertag",A30&lt;Gesamt!$B$11,A30&gt;Gesamt!$B$13,),0,INDIRECT("N"&amp;WEEKDAY(A30,2)+19)))</f>
        <v>8</v>
      </c>
      <c r="I30" s="27">
        <f t="shared" ca="1" si="2"/>
        <v>2.5</v>
      </c>
      <c r="J30" s="7" t="s">
        <v>71</v>
      </c>
      <c r="K30" s="39">
        <v>30</v>
      </c>
      <c r="L30" s="39"/>
      <c r="O30" s="35"/>
      <c r="Q30" s="7"/>
    </row>
    <row r="31" spans="1:17" x14ac:dyDescent="0.35">
      <c r="A31" s="29">
        <v>46142</v>
      </c>
      <c r="B31" t="str">
        <f t="shared" si="0"/>
        <v>Do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35">
      <c r="A32" s="23"/>
      <c r="H32" s="7"/>
      <c r="I32" s="7"/>
      <c r="J32" s="7"/>
      <c r="K32" s="39"/>
      <c r="L32" s="39"/>
    </row>
    <row r="33" spans="10:12" x14ac:dyDescent="0.35">
      <c r="J33" s="2" t="s">
        <v>68</v>
      </c>
      <c r="K33" s="39">
        <f>SUM(K2:K32)</f>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C31">
    <cfRule type="expression" dxfId="26" priority="6">
      <formula>WEEKDAY($A2,2)&gt;=6</formula>
    </cfRule>
  </conditionalFormatting>
  <conditionalFormatting sqref="A2:J31">
    <cfRule type="expression" dxfId="25" priority="1">
      <formula>$C2="Feiertag"</formula>
    </cfRule>
  </conditionalFormatting>
  <conditionalFormatting sqref="D2:F4">
    <cfRule type="expression" dxfId="24" priority="2">
      <formula>WEEKDAY($A2,2)&gt;=6</formula>
    </cfRule>
  </conditionalFormatting>
  <conditionalFormatting sqref="D5:I31">
    <cfRule type="expression" dxfId="23" priority="4">
      <formula>WEEKDAY($A5,2)&gt;=6</formula>
    </cfRule>
  </conditionalFormatting>
  <conditionalFormatting sqref="G2:J2 G3:I4 J3:J31">
    <cfRule type="expression" dxfId="22" priority="1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7"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0.70833333333333337</v>
      </c>
      <c r="F5" s="24">
        <v>4.1666666666666664E-2</v>
      </c>
      <c r="G5" s="27">
        <f t="shared" si="1"/>
        <v>9</v>
      </c>
      <c r="H5" s="27">
        <f ca="1">IF(Q5&lt;&gt;"",Q5,IF(OR(C5="Feiertag",A5&lt;Gesamt!$B$11,A5&gt;Gesamt!$B$13,),0,INDIRECT("N"&amp;WEEKDAY(A5,2)+19)))</f>
        <v>8</v>
      </c>
      <c r="I5" s="27">
        <f t="shared" ca="1" si="2"/>
        <v>1</v>
      </c>
      <c r="J5" s="7" t="s">
        <v>71</v>
      </c>
      <c r="K5" s="39"/>
      <c r="L5" s="39"/>
      <c r="M5" s="1" t="s">
        <v>73</v>
      </c>
      <c r="N5" s="27">
        <f ca="1">SUM(I2:I32)</f>
        <v>-8.5000000000000249</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71</v>
      </c>
      <c r="K7" s="39"/>
      <c r="L7" s="39"/>
      <c r="M7" s="1" t="s">
        <v>74</v>
      </c>
      <c r="N7" s="27">
        <f ca="1">Gesamt!B9+SUM(Gesamt!E2:E6)-SUM(Gesamt!J2:J6)</f>
        <v>12.999999999999932</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c r="L8" s="39"/>
      <c r="M8" s="25"/>
      <c r="O8" s="35"/>
      <c r="Q8" s="7"/>
    </row>
    <row r="9" spans="1:17" x14ac:dyDescent="0.35">
      <c r="A9" s="29">
        <v>46150</v>
      </c>
      <c r="B9" t="str">
        <f t="shared" si="0"/>
        <v>Fr</v>
      </c>
      <c r="D9" s="24">
        <v>0.29166666666666669</v>
      </c>
      <c r="E9" s="24">
        <v>0.66666666666666663</v>
      </c>
      <c r="F9" s="24">
        <v>4.1666666666666664E-2</v>
      </c>
      <c r="G9" s="27">
        <f t="shared" si="1"/>
        <v>7.9999999999999982</v>
      </c>
      <c r="H9" s="27">
        <f ca="1">IF(Q9&lt;&gt;"",Q9,IF(OR(C9="Feiertag",A9&lt;Gesamt!$B$11,A9&gt;Gesamt!$B$13,),0,INDIRECT("N"&amp;WEEKDAY(A9,2)+19)))</f>
        <v>6.5</v>
      </c>
      <c r="I9" s="27">
        <f t="shared" ca="1" si="2"/>
        <v>1.4999999999999982</v>
      </c>
      <c r="J9" s="7" t="s">
        <v>71</v>
      </c>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c r="L13" s="39"/>
      <c r="M13" s="1" t="s">
        <v>26</v>
      </c>
      <c r="N13">
        <f>COUNTIF(C2:C32, "Urlaub")+COUNTIF(C2:C32,"Urlaub halber Tag")/2</f>
        <v>0</v>
      </c>
      <c r="O13" s="35"/>
      <c r="Q13" s="7"/>
    </row>
    <row r="14" spans="1:17" x14ac:dyDescent="0.35">
      <c r="A14" s="29">
        <v>46155</v>
      </c>
      <c r="B14" t="str">
        <f t="shared" si="0"/>
        <v>Mi</v>
      </c>
      <c r="D14" s="24">
        <v>0.29166666666666669</v>
      </c>
      <c r="E14" s="24">
        <v>0.45833333333333331</v>
      </c>
      <c r="G14" s="27">
        <f t="shared" si="1"/>
        <v>3.9999999999999991</v>
      </c>
      <c r="H14" s="27">
        <f ca="1">IF(Q14&lt;&gt;"",Q14,IF(OR(C14="Feiertag",A14&lt;Gesamt!$B$11,A14&gt;Gesamt!$B$13,),0,INDIRECT("N"&amp;WEEKDAY(A14,2)+19)))</f>
        <v>8</v>
      </c>
      <c r="I14" s="27">
        <f t="shared" ca="1" si="2"/>
        <v>-4.0000000000000009</v>
      </c>
      <c r="J14" s="7" t="s">
        <v>71</v>
      </c>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20</v>
      </c>
      <c r="O15" s="35"/>
      <c r="Q15" s="7"/>
    </row>
    <row r="16" spans="1:17" x14ac:dyDescent="0.35">
      <c r="A16" s="29">
        <v>46157</v>
      </c>
      <c r="B16" t="str">
        <f t="shared" si="0"/>
        <v>Fr</v>
      </c>
      <c r="C16" s="2" t="s">
        <v>66</v>
      </c>
      <c r="G16" s="27">
        <f t="shared" si="1"/>
        <v>0</v>
      </c>
      <c r="H16" s="27">
        <f ca="1">IF(Q16&lt;&gt;"",Q16,IF(OR(C16="Feiertag",A16&lt;Gesamt!$B$11,A16&gt;Gesamt!$B$13,),0,INDIRECT("N"&amp;WEEKDAY(A16,2)+19)))</f>
        <v>6.5</v>
      </c>
      <c r="I16" s="27">
        <f t="shared" ca="1" si="2"/>
        <v>-6.5</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129.5</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35">
      <c r="A23" s="29">
        <v>46164</v>
      </c>
      <c r="B23" t="str">
        <f t="shared" si="0"/>
        <v>Fr</v>
      </c>
      <c r="D23" s="24">
        <v>0.29166666666666669</v>
      </c>
      <c r="E23" s="24">
        <v>0.54166666666666663</v>
      </c>
      <c r="G23" s="27">
        <f t="shared" si="1"/>
        <v>5.9999999999999982</v>
      </c>
      <c r="H23" s="27">
        <f ca="1">IF(Q23&lt;&gt;"",Q23,IF(OR(C23="Feiertag",A23&lt;Gesamt!$B$11,A23&gt;Gesamt!$B$13,),0,INDIRECT("N"&amp;WEEKDAY(A23,2)+19)))</f>
        <v>6.5</v>
      </c>
      <c r="I23" s="27">
        <f t="shared" ca="1" si="2"/>
        <v>-0.50000000000000178</v>
      </c>
      <c r="J23" s="7"/>
      <c r="K23" s="39">
        <v>30</v>
      </c>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71</v>
      </c>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150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80" zoomScaleNormal="80" workbookViewId="0">
      <selection activeCell="P20" sqref="P20"/>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Tihomir MATIC</v>
      </c>
      <c r="N3" s="41"/>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71</v>
      </c>
      <c r="K5" s="39"/>
      <c r="L5" s="39"/>
      <c r="M5" s="1" t="s">
        <v>73</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71</v>
      </c>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71</v>
      </c>
      <c r="K7" s="39"/>
      <c r="L7" s="39"/>
      <c r="M7" s="1" t="s">
        <v>74</v>
      </c>
      <c r="N7" s="27">
        <f ca="1">Gesamt!B9+SUM(Gesamt!E2:E7)-SUM(Gesamt!J2:J7)</f>
        <v>12.999999999999902</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71</v>
      </c>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71</v>
      </c>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71</v>
      </c>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71</v>
      </c>
      <c r="K15" s="39"/>
      <c r="L15" s="39"/>
      <c r="M15" s="1" t="s">
        <v>58</v>
      </c>
      <c r="N15">
        <f>Gesamt!B5+Gesamt!B7-SUM(Gesamt!G2:G7)</f>
        <v>20</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71</v>
      </c>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71</v>
      </c>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71</v>
      </c>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71</v>
      </c>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71</v>
      </c>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35">
      <c r="A32" s="23"/>
      <c r="H32" s="7"/>
      <c r="I32" s="7"/>
      <c r="J32" s="7"/>
      <c r="K32" s="39"/>
      <c r="L32" s="39"/>
      <c r="Q32" s="7"/>
    </row>
    <row r="33" spans="10:12" x14ac:dyDescent="0.35">
      <c r="J33" s="2" t="s">
        <v>68</v>
      </c>
      <c r="K33" s="39">
        <f>SUM(K2:K32)</f>
        <v>510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19" priority="21">
      <formula>$C2="Feiertag"</formula>
    </cfRule>
    <cfRule type="expression" dxfId="18" priority="24">
      <formula>WEEKDAY($A2,2)&gt;=6</formula>
    </cfRule>
  </conditionalFormatting>
  <conditionalFormatting sqref="A5:I31">
    <cfRule type="expression" dxfId="17" priority="1">
      <formula>$C5="Feiertag"</formula>
    </cfRule>
    <cfRule type="expression" dxfId="16" priority="2">
      <formula>WEEKDAY($A5,2)&gt;=6</formula>
    </cfRule>
  </conditionalFormatting>
  <conditionalFormatting sqref="D3:I4">
    <cfRule type="expression" dxfId="15" priority="9">
      <formula>$C3="Feiertag"</formula>
    </cfRule>
    <cfRule type="expression" dxfId="14" priority="10">
      <formula>WEEKDAY($A3,2)&gt;=6</formula>
    </cfRule>
  </conditionalFormatting>
  <conditionalFormatting sqref="D2:J2">
    <cfRule type="expression" dxfId="13" priority="11">
      <formula>$C2="Feiertag"</formula>
    </cfRule>
    <cfRule type="expression" dxfId="12" priority="1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M5" sqref="M5:M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Tihomir MATIC</v>
      </c>
      <c r="N3" s="41"/>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74</v>
      </c>
      <c r="N7" s="27">
        <f ca="1">Gesamt!B9+SUM(Gesamt!E2:E8)-SUM(Gesamt!J2:J8)</f>
        <v>12.999999999999902</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M5" sqref="M5:M7"/>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73</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74</v>
      </c>
      <c r="N7" s="27">
        <f ca="1">Gesamt!B9+SUM(Gesamt!E2:E9)-SUM(Gesamt!J2:J9)</f>
        <v>12.999999999999902</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73</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74</v>
      </c>
      <c r="N7" s="27">
        <f ca="1">Gesamt!B9+SUM(Gesamt!E2:E10)-SUM(Gesamt!J2:J10)</f>
        <v>12.999999999999902</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Tihomir MATIC</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74</v>
      </c>
      <c r="N7" s="27">
        <f ca="1">Gesamt!B9+SUM(Gesamt!E2:E11)-SUM(Gesamt!J2:J11)</f>
        <v>12.999999999999902</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M5" sqref="M5:M7"/>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73</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74</v>
      </c>
      <c r="N7" s="27">
        <f ca="1">Gesamt!B9+SUM(Gesamt!E2:E12)-SUM(Gesamt!J2:J12)</f>
        <v>12.999999999999902</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Tihomir MATIC</v>
      </c>
      <c r="N3" s="41"/>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73</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74</v>
      </c>
      <c r="N7" s="27">
        <f ca="1">Gesamt!B9+SUM(Gesamt!E2:E13)-SUM(Gesamt!J2:J13)</f>
        <v>12.999999999999902</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3" sqref="F2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72</v>
      </c>
      <c r="B3" s="42"/>
      <c r="D3" s="6" t="s">
        <v>10</v>
      </c>
      <c r="E3" s="7">
        <f>Februar!N5</f>
        <v>0</v>
      </c>
      <c r="F3" s="8">
        <f>Februar!N9</f>
        <v>0</v>
      </c>
      <c r="G3" s="2">
        <f>Februar!N13</f>
        <v>0</v>
      </c>
      <c r="H3" s="7">
        <f>Februar!N17</f>
        <v>0</v>
      </c>
      <c r="I3" s="7"/>
      <c r="J3" s="7">
        <v>0</v>
      </c>
      <c r="Z3" s="2" t="b">
        <v>1</v>
      </c>
    </row>
    <row r="4" spans="1:26" x14ac:dyDescent="0.35">
      <c r="D4" s="6" t="s">
        <v>11</v>
      </c>
      <c r="E4" s="7">
        <f ca="1">März!N5</f>
        <v>6.4999999999999742</v>
      </c>
      <c r="F4" s="8">
        <f>März!N9</f>
        <v>0</v>
      </c>
      <c r="G4" s="2">
        <f>März!N13</f>
        <v>0</v>
      </c>
      <c r="H4" s="7">
        <f>März!N17</f>
        <v>176.5</v>
      </c>
      <c r="I4" s="7"/>
      <c r="J4" s="7">
        <v>0</v>
      </c>
      <c r="Z4" s="2" t="b">
        <v>1</v>
      </c>
    </row>
    <row r="5" spans="1:26" x14ac:dyDescent="0.35">
      <c r="A5" s="1" t="s">
        <v>28</v>
      </c>
      <c r="B5" s="2">
        <v>20</v>
      </c>
      <c r="D5" s="6" t="s">
        <v>12</v>
      </c>
      <c r="E5" s="7">
        <f ca="1">April!N5</f>
        <v>14.999999999999982</v>
      </c>
      <c r="F5" s="8">
        <f>April!N9</f>
        <v>0</v>
      </c>
      <c r="G5" s="2">
        <f>April!N13</f>
        <v>0</v>
      </c>
      <c r="H5" s="7">
        <f>April!N17</f>
        <v>177</v>
      </c>
      <c r="I5" s="7"/>
      <c r="J5" s="7">
        <v>0</v>
      </c>
      <c r="Z5" s="2" t="b">
        <v>1</v>
      </c>
    </row>
    <row r="6" spans="1:26" x14ac:dyDescent="0.35">
      <c r="D6" s="6" t="s">
        <v>13</v>
      </c>
      <c r="E6" s="7">
        <f ca="1">Mai!N5</f>
        <v>-8.5000000000000249</v>
      </c>
      <c r="F6" s="8">
        <f>Mai!N9</f>
        <v>0</v>
      </c>
      <c r="G6" s="2">
        <f>Mai!N13</f>
        <v>0</v>
      </c>
      <c r="H6" s="7">
        <f>Mai!N17</f>
        <v>129.5</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46083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12.999999999999902</v>
      </c>
      <c r="F15" s="8">
        <f>SUM(F2:F13)</f>
        <v>0</v>
      </c>
      <c r="G15" s="2">
        <f>SUM(G2:G13)</f>
        <v>0</v>
      </c>
      <c r="H15" s="7">
        <f>SUM(H2:H13)</f>
        <v>645</v>
      </c>
      <c r="I15" s="7"/>
      <c r="J15" s="7">
        <f>SUM(J2:J13)</f>
        <v>0</v>
      </c>
    </row>
    <row r="16" spans="1:26" x14ac:dyDescent="0.35">
      <c r="A16" s="6" t="s">
        <v>9</v>
      </c>
      <c r="B16" s="7">
        <f>Januar!N27</f>
        <v>38.5</v>
      </c>
    </row>
    <row r="17" spans="1:7" x14ac:dyDescent="0.35">
      <c r="A17" s="6" t="s">
        <v>10</v>
      </c>
      <c r="B17" s="7">
        <f>Februar!N27</f>
        <v>38.5</v>
      </c>
      <c r="D17" s="4" t="s">
        <v>39</v>
      </c>
      <c r="E17" s="7">
        <f ca="1">SUM(E2:E13)+B9-J15</f>
        <v>12.999999999999902</v>
      </c>
    </row>
    <row r="18" spans="1:7" x14ac:dyDescent="0.35">
      <c r="A18" s="6" t="s">
        <v>11</v>
      </c>
      <c r="B18" s="7">
        <f>März!N27</f>
        <v>38.5</v>
      </c>
      <c r="D18" s="9" t="s">
        <v>40</v>
      </c>
      <c r="G18" s="2">
        <f>B5+B7-G15</f>
        <v>20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2026-07-09T11:09:26Z</dcterms:modified>
</cp:coreProperties>
</file>