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FA1631F6-03E5-435C-A3A8-421521E45F25}" xr6:coauthVersionLast="47" xr6:coauthVersionMax="47" xr10:uidLastSave="{00000000-0000-0000-0000-000000000000}"/>
  <bookViews>
    <workbookView xWindow="22932" yWindow="-108" windowWidth="23256" windowHeight="12456"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3" l="1"/>
  <c r="O30"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8" i="7"/>
  <c r="G9" i="7"/>
  <c r="G10" i="7"/>
  <c r="G12" i="7"/>
  <c r="G13" i="7"/>
  <c r="G14" i="7"/>
  <c r="G15" i="7"/>
  <c r="G16" i="7"/>
  <c r="G19" i="7"/>
  <c r="G20" i="7"/>
  <c r="G26" i="7"/>
  <c r="G27" i="7"/>
  <c r="G2" i="7"/>
  <c r="G3" i="6"/>
  <c r="G4" i="6"/>
  <c r="G5" i="6"/>
  <c r="G6" i="6"/>
  <c r="G7" i="6"/>
  <c r="G8" i="6"/>
  <c r="G9" i="6"/>
  <c r="G10" i="6"/>
  <c r="G11" i="6"/>
  <c r="G12" i="6"/>
  <c r="G13" i="6"/>
  <c r="G14" i="6"/>
  <c r="G15" i="6"/>
  <c r="G17" i="6"/>
  <c r="G18" i="6"/>
  <c r="G19" i="6"/>
  <c r="G21" i="6"/>
  <c r="G22" i="6"/>
  <c r="G23" i="6"/>
  <c r="G24" i="6"/>
  <c r="G25" i="6"/>
  <c r="G26" i="6"/>
  <c r="G27" i="6"/>
  <c r="G28" i="6"/>
  <c r="G29" i="6"/>
  <c r="G30" i="6"/>
  <c r="G31" i="6"/>
  <c r="G2" i="6"/>
  <c r="G3" i="5"/>
  <c r="G4" i="5"/>
  <c r="G5" i="5"/>
  <c r="G6" i="5"/>
  <c r="G7" i="5"/>
  <c r="G8" i="5"/>
  <c r="G9" i="5"/>
  <c r="G10" i="5"/>
  <c r="G11" i="5"/>
  <c r="G12" i="5"/>
  <c r="G13" i="5"/>
  <c r="G14" i="5"/>
  <c r="G15" i="5"/>
  <c r="G17" i="5"/>
  <c r="G18" i="5"/>
  <c r="G19" i="5"/>
  <c r="G21" i="5"/>
  <c r="G22" i="5"/>
  <c r="G23" i="5"/>
  <c r="G24" i="5"/>
  <c r="G25" i="5"/>
  <c r="G26" i="5"/>
  <c r="G27" i="5"/>
  <c r="G28" i="5"/>
  <c r="G29" i="5"/>
  <c r="G30" i="5"/>
  <c r="G31" i="5"/>
  <c r="G32" i="5"/>
  <c r="G2" i="5"/>
  <c r="G5" i="4"/>
  <c r="G6" i="4"/>
  <c r="G7" i="4"/>
  <c r="G8" i="4"/>
  <c r="G9" i="4"/>
  <c r="G10" i="4"/>
  <c r="G11" i="4"/>
  <c r="G12" i="4"/>
  <c r="G13" i="4"/>
  <c r="G15" i="4"/>
  <c r="G16" i="4"/>
  <c r="G17" i="4"/>
  <c r="G18" i="4"/>
  <c r="G19" i="4"/>
  <c r="G20" i="4"/>
  <c r="G21" i="4"/>
  <c r="G22" i="4"/>
  <c r="G23" i="4"/>
  <c r="G24" i="4"/>
  <c r="G25" i="4"/>
  <c r="G26" i="4"/>
  <c r="G27" i="4"/>
  <c r="G28" i="4"/>
  <c r="G29" i="4"/>
  <c r="G30" i="4"/>
  <c r="G31"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2" i="1"/>
  <c r="G3" i="2"/>
  <c r="G4" i="2"/>
  <c r="G5" i="2"/>
  <c r="G6" i="2"/>
  <c r="G7" i="2"/>
  <c r="G8" i="2"/>
  <c r="G9" i="2"/>
  <c r="G10" i="2"/>
  <c r="G11" i="2"/>
  <c r="G12" i="2"/>
  <c r="G13" i="2"/>
  <c r="G14" i="2"/>
  <c r="G15" i="2"/>
  <c r="G16" i="2"/>
  <c r="G17" i="2"/>
  <c r="G18" i="2"/>
  <c r="G19" i="2"/>
  <c r="G20" i="2"/>
  <c r="G21" i="2"/>
  <c r="G22" i="2"/>
  <c r="G23" i="2"/>
  <c r="G24" i="2"/>
  <c r="G25" i="2"/>
  <c r="G26" i="2"/>
  <c r="G27"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1" i="7"/>
  <c r="I22" i="7"/>
  <c r="I23" i="7"/>
  <c r="I24" i="7"/>
  <c r="I25" i="7"/>
  <c r="I26" i="7"/>
  <c r="I27" i="7"/>
  <c r="I28" i="7"/>
  <c r="I29" i="7"/>
  <c r="I30" i="7"/>
  <c r="I31" i="7"/>
  <c r="I32" i="7"/>
  <c r="I5" i="6"/>
  <c r="I7" i="6"/>
  <c r="I8" i="6"/>
  <c r="I14" i="6"/>
  <c r="I15" i="6"/>
  <c r="I21" i="6"/>
  <c r="I22" i="6"/>
  <c r="I28" i="6"/>
  <c r="I29" i="6"/>
  <c r="I3" i="5"/>
  <c r="I4" i="5"/>
  <c r="I10" i="5"/>
  <c r="I11" i="5"/>
  <c r="I17" i="5"/>
  <c r="I18" i="5"/>
  <c r="I24" i="5"/>
  <c r="I25"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13" i="3"/>
  <c r="H22" i="3"/>
  <c r="H32" i="3"/>
  <c r="H14" i="3"/>
  <c r="H27" i="3"/>
  <c r="H21" i="3"/>
  <c r="H24" i="3"/>
  <c r="H28" i="3"/>
  <c r="H15" i="3"/>
  <c r="H29" i="3"/>
  <c r="H25" i="3"/>
  <c r="H20" i="3"/>
  <c r="H16" i="3"/>
  <c r="H18" i="3"/>
  <c r="H30" i="3"/>
  <c r="H17" i="3"/>
  <c r="H31" i="3"/>
  <c r="H23"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7" i="4"/>
  <c r="H15" i="5"/>
  <c r="H26" i="5"/>
  <c r="H2" i="5"/>
  <c r="H27" i="10"/>
  <c r="H5" i="6"/>
  <c r="H26" i="12"/>
  <c r="H9" i="12"/>
  <c r="I26" i="5" l="1"/>
  <c r="I15" i="5"/>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19" i="12"/>
  <c r="H6" i="10"/>
  <c r="H21" i="10"/>
  <c r="H2" i="10"/>
  <c r="H5" i="9"/>
  <c r="H27" i="11"/>
  <c r="H24" i="12"/>
  <c r="H20" i="11"/>
  <c r="H19" i="8"/>
  <c r="H31" i="7"/>
  <c r="G31" i="7" s="1"/>
  <c r="H14" i="9"/>
  <c r="H32" i="10"/>
  <c r="H26" i="11"/>
  <c r="H22" i="11"/>
  <c r="H28" i="10"/>
  <c r="H22" i="10"/>
  <c r="H11" i="11"/>
  <c r="H17" i="9"/>
  <c r="H30" i="7"/>
  <c r="G30" i="7" s="1"/>
  <c r="H16" i="11"/>
  <c r="H9" i="10"/>
  <c r="H32" i="12"/>
  <c r="H3" i="10"/>
  <c r="H24" i="10"/>
  <c r="H5" i="10"/>
  <c r="H24" i="8"/>
  <c r="H25" i="10"/>
  <c r="H23" i="11"/>
  <c r="H15" i="9"/>
  <c r="H5" i="11"/>
  <c r="H7" i="9"/>
  <c r="H28" i="9"/>
  <c r="H13" i="12"/>
  <c r="H13" i="9"/>
  <c r="H19" i="11"/>
  <c r="H28" i="12"/>
  <c r="H15" i="10"/>
  <c r="H28" i="11"/>
  <c r="H30" i="8"/>
  <c r="H18" i="12"/>
  <c r="H2" i="8"/>
  <c r="H29" i="11"/>
  <c r="H20" i="10"/>
  <c r="H27" i="7"/>
  <c r="H19" i="7"/>
  <c r="H14" i="10"/>
  <c r="H20" i="7"/>
  <c r="H11" i="12"/>
  <c r="H19" i="9"/>
  <c r="H12" i="10"/>
  <c r="H26" i="9"/>
  <c r="H8" i="8"/>
  <c r="H22" i="9"/>
  <c r="H18" i="10"/>
  <c r="H16" i="8"/>
  <c r="H20" i="12"/>
  <c r="H4" i="12"/>
  <c r="H31" i="10"/>
  <c r="H10" i="9"/>
  <c r="H9" i="9"/>
  <c r="H23" i="12"/>
  <c r="H24" i="11"/>
  <c r="H12" i="9"/>
  <c r="H27" i="9"/>
  <c r="H7" i="8"/>
  <c r="H7" i="11"/>
  <c r="H2" i="12"/>
  <c r="H9" i="11"/>
  <c r="H29" i="12"/>
  <c r="H29" i="9"/>
  <c r="H10" i="12"/>
  <c r="H6" i="11"/>
  <c r="H13" i="8"/>
  <c r="H17" i="10"/>
  <c r="H18" i="8"/>
  <c r="H5" i="12"/>
  <c r="H12" i="8"/>
  <c r="H29" i="10"/>
  <c r="H4" i="9"/>
  <c r="H25" i="7"/>
  <c r="G25" i="7" s="1"/>
  <c r="H2" i="9"/>
  <c r="H31" i="11"/>
  <c r="H14" i="11"/>
  <c r="H32" i="8"/>
  <c r="H31" i="9"/>
  <c r="H13" i="11"/>
  <c r="H3" i="11"/>
  <c r="H5" i="8"/>
  <c r="H13" i="10"/>
  <c r="H11" i="10"/>
  <c r="H2" i="11"/>
  <c r="H23" i="8"/>
  <c r="H31" i="8"/>
  <c r="H18" i="9"/>
  <c r="H21" i="8"/>
  <c r="H8" i="10"/>
  <c r="H17" i="12"/>
  <c r="H6" i="9"/>
  <c r="H4" i="10"/>
  <c r="H29" i="7"/>
  <c r="G29" i="7" s="1"/>
  <c r="H10" i="8"/>
  <c r="H3" i="8"/>
  <c r="H20" i="8"/>
  <c r="H7" i="12"/>
  <c r="H25" i="11"/>
  <c r="H16" i="12"/>
  <c r="H14" i="8"/>
  <c r="H22" i="12"/>
  <c r="H16" i="9"/>
  <c r="H32" i="7"/>
  <c r="G32" i="7" s="1"/>
  <c r="H15" i="8"/>
  <c r="H31" i="12"/>
  <c r="H12" i="11"/>
  <c r="H30" i="10"/>
  <c r="H29" i="8"/>
  <c r="H23" i="9"/>
  <c r="H9" i="8"/>
  <c r="H6" i="8"/>
  <c r="H12" i="12"/>
  <c r="H18" i="7"/>
  <c r="H22" i="8"/>
  <c r="H30" i="9"/>
  <c r="H28" i="7"/>
  <c r="G28" i="7" s="1"/>
  <c r="H21" i="11"/>
  <c r="H10" i="10"/>
  <c r="H4" i="8"/>
  <c r="H14" i="12"/>
  <c r="H28" i="8"/>
  <c r="H25" i="12"/>
  <c r="H27" i="12"/>
  <c r="H6" i="12"/>
  <c r="H17" i="11"/>
  <c r="H3" i="12"/>
  <c r="H25" i="8"/>
  <c r="H27" i="8"/>
  <c r="H30" i="11"/>
  <c r="H23" i="10"/>
  <c r="H26" i="8"/>
  <c r="H8" i="9"/>
  <c r="H15" i="12"/>
  <c r="H23" i="7"/>
  <c r="G23" i="7" s="1"/>
  <c r="H18" i="11"/>
  <c r="H21" i="12"/>
  <c r="H21" i="7"/>
  <c r="G21" i="7" s="1"/>
  <c r="H20" i="9"/>
  <c r="H7" i="10"/>
  <c r="H15" i="11"/>
  <c r="H11" i="8"/>
  <c r="H17" i="8"/>
  <c r="H30" i="12"/>
  <c r="H24" i="9"/>
  <c r="H26" i="7"/>
  <c r="H25" i="9"/>
  <c r="H8" i="11"/>
  <c r="H24" i="7"/>
  <c r="G24" i="7" s="1"/>
  <c r="H3" i="9"/>
  <c r="H21" i="9"/>
  <c r="H4" i="11"/>
  <c r="H22" i="7"/>
  <c r="G22" i="7" s="1"/>
  <c r="H19" i="10"/>
  <c r="H8" i="12"/>
  <c r="H10" i="11"/>
  <c r="H11" i="9"/>
  <c r="H26" i="10"/>
  <c r="H16" i="10"/>
  <c r="H16" i="7"/>
  <c r="H3" i="1"/>
  <c r="H31" i="6"/>
  <c r="H27" i="6"/>
  <c r="H27" i="2"/>
  <c r="H5" i="7"/>
  <c r="H24" i="1"/>
  <c r="H8" i="2"/>
  <c r="H8" i="6"/>
  <c r="H23" i="5"/>
  <c r="H7" i="6"/>
  <c r="H5" i="1"/>
  <c r="H26" i="1"/>
  <c r="H13" i="1"/>
  <c r="H5" i="2"/>
  <c r="H29" i="5"/>
  <c r="H12" i="5"/>
  <c r="H3" i="7"/>
  <c r="H16" i="2"/>
  <c r="H25" i="2"/>
  <c r="H21" i="2"/>
  <c r="H8" i="5"/>
  <c r="H3" i="6"/>
  <c r="H11" i="4"/>
  <c r="H13" i="7"/>
  <c r="H27" i="5"/>
  <c r="H20" i="6"/>
  <c r="H15" i="6"/>
  <c r="H4" i="6"/>
  <c r="H28" i="6"/>
  <c r="H21" i="6"/>
  <c r="H13" i="4"/>
  <c r="H21" i="1"/>
  <c r="H11" i="7"/>
  <c r="H16" i="4"/>
  <c r="H11" i="6"/>
  <c r="H19" i="5"/>
  <c r="H11" i="5"/>
  <c r="H31" i="4"/>
  <c r="H17" i="5"/>
  <c r="H22" i="6"/>
  <c r="H26" i="3"/>
  <c r="H10" i="1"/>
  <c r="H17" i="4"/>
  <c r="H30" i="4"/>
  <c r="H6" i="5"/>
  <c r="H18" i="6"/>
  <c r="H15" i="4"/>
  <c r="H24" i="5"/>
  <c r="H10" i="5"/>
  <c r="H20" i="5"/>
  <c r="H17" i="2"/>
  <c r="H27" i="4"/>
  <c r="H18" i="1"/>
  <c r="H31" i="1"/>
  <c r="H7" i="2"/>
  <c r="H9" i="6"/>
  <c r="H3" i="4"/>
  <c r="H3" i="5"/>
  <c r="H24" i="2"/>
  <c r="H12" i="1"/>
  <c r="H12" i="6"/>
  <c r="H14" i="4"/>
  <c r="H28" i="4"/>
  <c r="H26" i="2"/>
  <c r="H6" i="7"/>
  <c r="H8" i="1"/>
  <c r="H9" i="1"/>
  <c r="H19" i="4"/>
  <c r="H12" i="4"/>
  <c r="H4" i="4"/>
  <c r="H4" i="2"/>
  <c r="H6" i="6"/>
  <c r="H22" i="5"/>
  <c r="H6" i="2"/>
  <c r="H30" i="1"/>
  <c r="H16" i="5"/>
  <c r="H12" i="7"/>
  <c r="H23" i="2"/>
  <c r="H14" i="5"/>
  <c r="H26" i="6"/>
  <c r="H29" i="6"/>
  <c r="H4" i="7"/>
  <c r="H23" i="6"/>
  <c r="H2" i="6"/>
  <c r="H29" i="2"/>
  <c r="H10" i="6"/>
  <c r="H16" i="1"/>
  <c r="H28" i="2"/>
  <c r="H6" i="4"/>
  <c r="H19" i="2"/>
  <c r="H2" i="4"/>
  <c r="H7" i="7"/>
  <c r="H17" i="6"/>
  <c r="H23" i="1"/>
  <c r="H24" i="4"/>
  <c r="H15" i="7"/>
  <c r="H23" i="4"/>
  <c r="H30" i="6"/>
  <c r="H32" i="5"/>
  <c r="H9" i="2"/>
  <c r="H4" i="1"/>
  <c r="H6" i="1"/>
  <c r="H10" i="7"/>
  <c r="H26" i="4"/>
  <c r="H22" i="2"/>
  <c r="H13" i="2"/>
  <c r="H7" i="5"/>
  <c r="H10" i="2"/>
  <c r="H25" i="4"/>
  <c r="H29" i="1"/>
  <c r="H18" i="5"/>
  <c r="H30" i="5"/>
  <c r="H13" i="6"/>
  <c r="H9" i="4"/>
  <c r="H2" i="7"/>
  <c r="H3" i="2"/>
  <c r="H11" i="2"/>
  <c r="H14" i="2"/>
  <c r="H12" i="2"/>
  <c r="H19" i="1"/>
  <c r="H27" i="1"/>
  <c r="H19" i="6"/>
  <c r="H9" i="7"/>
  <c r="H13" i="5"/>
  <c r="H25" i="1"/>
  <c r="H9" i="5"/>
  <c r="H7" i="1"/>
  <c r="H28" i="5"/>
  <c r="H4" i="5"/>
  <c r="H22" i="1"/>
  <c r="H2" i="1"/>
  <c r="H8" i="4"/>
  <c r="H5" i="5"/>
  <c r="H17" i="7"/>
  <c r="H10" i="4"/>
  <c r="H20" i="2"/>
  <c r="H14" i="1"/>
  <c r="H21" i="4"/>
  <c r="H31" i="5"/>
  <c r="H8" i="7"/>
  <c r="H20" i="1"/>
  <c r="H25" i="5"/>
  <c r="H18" i="2"/>
  <c r="H14" i="7"/>
  <c r="H25" i="6"/>
  <c r="H15" i="2"/>
  <c r="H28" i="1"/>
  <c r="H17" i="1"/>
  <c r="H2" i="2"/>
  <c r="H32" i="1"/>
  <c r="H19" i="3"/>
  <c r="H16" i="6"/>
  <c r="H29" i="4"/>
  <c r="H22" i="4"/>
  <c r="H14" i="6"/>
  <c r="H24" i="6"/>
  <c r="H21" i="5"/>
  <c r="H18" i="4"/>
  <c r="H5" i="4"/>
  <c r="H15" i="1"/>
  <c r="H20" i="4"/>
  <c r="H11" i="1"/>
  <c r="I18" i="7" l="1"/>
  <c r="G18" i="7"/>
  <c r="G7" i="7"/>
  <c r="G20" i="5"/>
  <c r="G16" i="5"/>
  <c r="N17" i="5" s="1"/>
  <c r="H6" i="13" s="1"/>
  <c r="G14" i="4"/>
  <c r="I14" i="4" s="1"/>
  <c r="G4" i="4"/>
  <c r="I4" i="4" s="1"/>
  <c r="G3" i="4"/>
  <c r="I3" i="4" s="1"/>
  <c r="G2" i="4"/>
  <c r="G32" i="1"/>
  <c r="N17" i="1" s="1"/>
  <c r="H4" i="13" s="1"/>
  <c r="G17" i="7"/>
  <c r="G11" i="7"/>
  <c r="I11" i="7" s="1"/>
  <c r="G28" i="2"/>
  <c r="N17" i="2" s="1"/>
  <c r="H3" i="13" s="1"/>
  <c r="I3" i="7"/>
  <c r="I4" i="7"/>
  <c r="I2" i="7"/>
  <c r="I16" i="7"/>
  <c r="I15" i="7"/>
  <c r="I17" i="7"/>
  <c r="I14" i="7"/>
  <c r="I8" i="7"/>
  <c r="I7" i="7"/>
  <c r="I9" i="7"/>
  <c r="I10" i="7"/>
  <c r="G20" i="6"/>
  <c r="I20" i="6" s="1"/>
  <c r="G16" i="6"/>
  <c r="I31" i="6"/>
  <c r="I30" i="6"/>
  <c r="I6" i="6"/>
  <c r="I3" i="6"/>
  <c r="I2" i="6"/>
  <c r="I4" i="6"/>
  <c r="I27" i="6"/>
  <c r="I25" i="6"/>
  <c r="I24" i="6"/>
  <c r="I26" i="6"/>
  <c r="I23" i="6"/>
  <c r="I18" i="6"/>
  <c r="I17" i="6"/>
  <c r="I19" i="6"/>
  <c r="I12" i="6"/>
  <c r="I11" i="6"/>
  <c r="I13" i="6"/>
  <c r="I9" i="6"/>
  <c r="I10" i="6"/>
  <c r="I7" i="5"/>
  <c r="I22" i="5"/>
  <c r="I25" i="2"/>
  <c r="I26" i="2"/>
  <c r="I20" i="1"/>
  <c r="I24" i="2"/>
  <c r="I17" i="4"/>
  <c r="I3" i="2"/>
  <c r="I14" i="1"/>
  <c r="I21" i="1"/>
  <c r="I29" i="5"/>
  <c r="I7" i="2"/>
  <c r="I8" i="5"/>
  <c r="I10" i="4"/>
  <c r="I18" i="2"/>
  <c r="I15" i="4"/>
  <c r="I14" i="5"/>
  <c r="I17" i="1"/>
  <c r="I28" i="5"/>
  <c r="I27" i="2"/>
  <c r="I10" i="1"/>
  <c r="I8" i="4"/>
  <c r="I19" i="1"/>
  <c r="I4" i="1"/>
  <c r="I26" i="1"/>
  <c r="I9" i="4"/>
  <c r="I5" i="1"/>
  <c r="I23" i="4"/>
  <c r="I18" i="4"/>
  <c r="I11" i="4"/>
  <c r="I11" i="1"/>
  <c r="I6" i="2"/>
  <c r="I18" i="1"/>
  <c r="I12" i="5"/>
  <c r="I21" i="5"/>
  <c r="I6" i="5"/>
  <c r="I28" i="2"/>
  <c r="I31" i="4"/>
  <c r="I19" i="2"/>
  <c r="I24" i="1"/>
  <c r="I12" i="2"/>
  <c r="I9" i="5"/>
  <c r="I17" i="2"/>
  <c r="I25" i="4"/>
  <c r="I13" i="2"/>
  <c r="I20" i="2"/>
  <c r="I30" i="4"/>
  <c r="I16" i="4"/>
  <c r="I20" i="5"/>
  <c r="I30" i="5"/>
  <c r="I21" i="4"/>
  <c r="I6" i="1"/>
  <c r="I14" i="2"/>
  <c r="I31" i="1"/>
  <c r="I16" i="5"/>
  <c r="I24" i="4"/>
  <c r="I29" i="4"/>
  <c r="I28" i="4"/>
  <c r="I10" i="2"/>
  <c r="I4" i="2"/>
  <c r="I19" i="5"/>
  <c r="I27" i="5"/>
  <c r="I25" i="1"/>
  <c r="I11" i="2"/>
  <c r="I5" i="2"/>
  <c r="I5" i="5"/>
  <c r="I21" i="2"/>
  <c r="I7" i="1"/>
  <c r="I13" i="5"/>
  <c r="I27" i="1"/>
  <c r="I3" i="1"/>
  <c r="I2" i="4"/>
  <c r="I28" i="1"/>
  <c r="I23" i="5"/>
  <c r="I13" i="1"/>
  <c r="I12" i="1"/>
  <c r="I22" i="4"/>
  <c r="I32" i="3"/>
  <c r="I24" i="3"/>
  <c r="N17" i="12"/>
  <c r="H13" i="13" s="1"/>
  <c r="N5" i="12"/>
  <c r="E13" i="13" s="1"/>
  <c r="N5" i="8"/>
  <c r="E9" i="13" s="1"/>
  <c r="N5" i="9"/>
  <c r="E10" i="13" s="1"/>
  <c r="N5" i="10"/>
  <c r="E11" i="13" s="1"/>
  <c r="N5" i="11"/>
  <c r="E12" i="13" s="1"/>
  <c r="N17" i="4" l="1"/>
  <c r="H5" i="13" s="1"/>
  <c r="I32" i="1"/>
  <c r="N5" i="1" s="1"/>
  <c r="E4" i="13" s="1"/>
  <c r="N17" i="7"/>
  <c r="H8" i="13" s="1"/>
  <c r="N5" i="7"/>
  <c r="E8" i="13" s="1"/>
  <c r="N17" i="6"/>
  <c r="H7" i="13" s="1"/>
  <c r="I16" i="6"/>
  <c r="N5" i="6" s="1"/>
  <c r="E7" i="13" s="1"/>
  <c r="N5" i="2"/>
  <c r="E3" i="13" s="1"/>
  <c r="N5" i="4"/>
  <c r="E5" i="13" s="1"/>
  <c r="N5" i="5"/>
  <c r="E6"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<sst xmlns="http://schemas.openxmlformats.org/spreadsheetml/2006/main" count="639" uniqueCount="104">
  <si>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</si>
  <si>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</si>
  <si>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</si>
  <si>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</si>
  <si>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</si>
  <si>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</si>
  <si>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</si>
  <si>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</si>
  <si>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</si>
  <si>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</si>
  <si>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</si>
  <si>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</si>
  <si>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</si>
  <si>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</si>
  <si>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</si>
  <si>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</si>
  <si>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</si>
  <si>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</si>
  <si>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</si>
  <si>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</si>
  <si>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</si>
  <si>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</si>
  <si>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</si>
  <si>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</si>
  <si>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</si>
  <si>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</si>
  <si>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</si>
  <si>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</si>
  <si>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</si>
  <si>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</si>
  <si>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</si>
  <si>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</si>
  <si>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</si>
  <si>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</si>
  <si>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</si>
  <si>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</si>
  <si>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</si>
  <si>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</si>
  <si>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</si>
  <si>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</si>
  <si>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</si>
  <si>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</si>
  <si>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</si>
  <si>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</si>
  <si>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</si>
  <si>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</si>
  <si>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</si>
  <si>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</si>
  <si>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</si>
  <si>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</si>
  <si>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</si>
  <si>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</si>
  <si>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</si>
  <si>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</si>
  <si>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</si>
  <si>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</si>
  <si>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</si>
  <si>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</si>
  <si>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</si>
  <si>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</si>
  <si>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</si>
  <si>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</si>
  <si>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</si>
  <si>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</si>
  <si>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</si>
  <si>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</si>
  <si>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</si>
  <si>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</si>
  <si>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</si>
  <si>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</si>
  <si>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</si>
  <si>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</si>
  <si>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</si>
  <si>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KM Geld € 622,50</t>
  </si>
  <si>
    <t>Vorschuß € 2330,00</t>
  </si>
  <si>
    <t xml:space="preserve">805 km </t>
  </si>
  <si>
    <t>KM Geld € 402,50</t>
  </si>
  <si>
    <t>Vorschuß € 2020,00</t>
  </si>
  <si>
    <t>Hohenburg</t>
  </si>
  <si>
    <t>Emtsmannsberg</t>
  </si>
  <si>
    <t>Vorschuss € 3010,00</t>
  </si>
  <si>
    <t>Km Geld € 1212,00</t>
  </si>
  <si>
    <t>Osterhofen</t>
  </si>
  <si>
    <t>Stuttgart</t>
  </si>
  <si>
    <t xml:space="preserve">Hohenburg </t>
  </si>
  <si>
    <t>Emtmannsberg</t>
  </si>
  <si>
    <t>Deuschland</t>
  </si>
  <si>
    <t>Barauslagen € 576,61</t>
  </si>
  <si>
    <t>Vorschuß € 3520,00</t>
  </si>
  <si>
    <t>Strafe € 45,00</t>
  </si>
  <si>
    <t>Dragoliub MARGAN</t>
  </si>
  <si>
    <t>KM Geld € 899,00</t>
  </si>
  <si>
    <t>Stand 31.05.:</t>
  </si>
  <si>
    <t>Vorschuß € 1010,00</t>
  </si>
  <si>
    <t>Baugeld € 2000,00</t>
  </si>
  <si>
    <t>Strafe Stadt Wien € 65,00</t>
  </si>
  <si>
    <t xml:space="preserve">ABZUG </t>
  </si>
  <si>
    <t>Kranführerschein € 210,00</t>
  </si>
  <si>
    <t>Autoreinigung € 500,00</t>
  </si>
  <si>
    <t>Zimmer Rest € 120,00</t>
  </si>
  <si>
    <t>Baugeld € 210,32</t>
  </si>
  <si>
    <t>Reifen Vorfinanzierung von 4.11.2025, € 747,28</t>
  </si>
  <si>
    <t>Strafe BH Gänserndorf € 30,00 + Stadt Wien MA 6 € 65,00</t>
  </si>
  <si>
    <t>Berechtigte fristlose Entlassung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</si>
</sst>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249977111117893"/>
        <bgColor indexed="64"/>
      </patternFill>
    </fill>
    <fill>
      <patternFill patternType="solid">
        <fgColor rgb="FF00B050"/>
        <bgColor indexed="64"/>
      </patternFill>
    </fill>
    <fill>
      <patternFill patternType="solid">
        <fgColor rgb="FF92D050"/>
        <bgColor indexed="64"/>
      </patternFill>
    </fill>
    <fill>
      <patternFill patternType="solid">
        <fgColor theme="6" tint="0.59999389629810485"/>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10" borderId="0" xfId="0" applyFont="1" applyFill="1" applyProtection="1">
      <protection locked="0"/>
    </xf>
    <xf numFmtId="0" fontId="0" fillId="9" borderId="0" xfId="0" applyFill="1" applyProtection="1">
      <protection locked="0"/>
    </xf>
    <xf numFmtId="0" fontId="0" fillId="11" borderId="0" xfId="0" applyFill="1" applyProtection="1">
      <protection locked="0"/>
    </xf>
    <xf numFmtId="0" fontId="3" fillId="9" borderId="0" xfId="0" applyFont="1" applyFill="1" applyProtection="1">
      <protection locked="0"/>
    </xf>
    <xf numFmtId="0" fontId="3" fillId="12" borderId="0" xfId="0" applyFont="1" applyFill="1" applyProtection="1">
      <protection locked="0"/>
    </xf>
    <xf numFmtId="164" fontId="0" fillId="13" borderId="0" xfId="2" applyFont="1" applyFill="1" applyProtection="1">
      <protection locked="0"/>
    </xf>
    <xf numFmtId="0" fontId="0" fillId="13" borderId="0" xfId="0" applyFill="1" applyProtection="1">
      <protection locked="0"/>
    </xf>
    <xf numFmtId="0" fontId="0" fillId="12" borderId="0" xfId="0" applyFill="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J29" sqref="J29"/>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12.739726027397259</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30</v>
      </c>
      <c r="L18" s="39">
        <v>22</v>
      </c>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30</v>
      </c>
      <c r="L19" s="39">
        <v>22</v>
      </c>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v>22</v>
      </c>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30</v>
      </c>
      <c r="L25" s="39">
        <v>22</v>
      </c>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v>22</v>
      </c>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M30" s="41" t="s">
        <v>74</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v>22</v>
      </c>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30</v>
      </c>
      <c r="L32" s="39">
        <v>22</v>
      </c>
      <c r="O32" s="35"/>
      <c r="Q32" s="7"/>
    </row>
    <row r="33" spans="10:13" x14ac:dyDescent="0.25">
      <c r="K33" s="39"/>
      <c r="L33" s="39"/>
      <c r="M33" s="42" t="s">
        <v>73</v>
      </c>
    </row>
    <row r="34" spans="10:13" x14ac:dyDescent="0.25">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6"/>
  <sheetViews>
    <sheetView topLeftCell="A13" zoomScaleNormal="100" workbookViewId="0">
      <selection activeCell="G33" sqref="G33"/>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v>17</v>
      </c>
      <c r="M3" s="52" t="str">
        <f>Gesamt!A3</f>
        <v>Dragoliub MARGAN</v>
      </c>
      <c r="N3" s="52"/>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Gesamt!B9+SUM(Gesamt!E2:E3)-SUM(Gesamt!J2:J3)</f>
        <v>-4.9737991503207013E-14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72</v>
      </c>
      <c r="K9" s="39">
        <v>30</v>
      </c>
      <c r="L9" s="39">
        <v>17</v>
      </c>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1</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Gesamt!B5+Gesamt!B7-SUM(Gesamt!G2:G3)</f>
        <v>11.739726027397259</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72</v>
      </c>
      <c r="K16" s="39">
        <v>30</v>
      </c>
      <c r="L16" s="39">
        <v>17</v>
      </c>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 ca="1">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72</v>
      </c>
      <c r="K22" s="39">
        <v>30</v>
      </c>
      <c r="L22" s="39">
        <v>17</v>
      </c>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72</v>
      </c>
      <c r="K23" s="39">
        <v>30</v>
      </c>
      <c r="L23" s="39">
        <v>17</v>
      </c>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46080</v>
      </c>
      <c r="B28" t="str">
        <f t="shared" si="0"/>
        <v>Fr</v>
      </c>
      <c r="C28" s="2" t="s">
        <v>22</v>
      </c>
      <c r="G28" s="27">
        <f t="shared" ca="1" si="1"/>
        <v>6.5</v>
      </c>
      <c r="H28" s="27">
        <f ca="1">IF(Q28&lt;&gt;"",Q28,IF(OR(C28="Feiertag",A28&lt;Gesamt!$B$11,A28&gt;Gesamt!$B$13,),0,INDIRECT("N"&amp;WEEKDAY(A28,2)+19)))</f>
        <v>6.5</v>
      </c>
      <c r="I28" s="27">
        <f t="shared" si="2"/>
        <v>0</v>
      </c>
      <c r="J28" s="7" t="s">
        <v>72</v>
      </c>
      <c r="K28" s="39">
        <v>30</v>
      </c>
      <c r="L28" s="39">
        <v>17</v>
      </c>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72</v>
      </c>
      <c r="K29" s="39">
        <v>30</v>
      </c>
      <c r="L29" s="39">
        <v>17</v>
      </c>
      <c r="O29" s="35"/>
      <c r="Q29" s="7"/>
    </row>
    <row r="30" spans="1:17" x14ac:dyDescent="0.25">
      <c r="A30" s="29"/>
      <c r="B30"/>
      <c r="G30" s="27"/>
      <c r="H30" s="27"/>
      <c r="I30" s="27"/>
      <c r="J30" s="7"/>
      <c r="K30" s="39"/>
      <c r="L30" s="39"/>
      <c r="O30" s="35"/>
      <c r="Q30" s="7"/>
    </row>
    <row r="31" spans="1:17" x14ac:dyDescent="0.25">
      <c r="A31" s="23"/>
      <c r="H31" s="7"/>
      <c r="I31" s="7"/>
      <c r="J31" s="2" t="s">
        <v>68</v>
      </c>
      <c r="K31" s="39">
        <f>SUM(K2:K30)</f>
        <v>840</v>
      </c>
      <c r="L31" s="39">
        <f>SUM(L2:L30)</f>
        <v>476</v>
      </c>
    </row>
    <row r="32" spans="1:17" x14ac:dyDescent="0.25">
      <c r="A32" s="23"/>
      <c r="H32" s="7"/>
      <c r="I32" s="7"/>
      <c r="J32" s="7"/>
      <c r="M32" s="43" t="s">
        <v>77</v>
      </c>
    </row>
    <row r="34" spans="13:13" x14ac:dyDescent="0.25">
      <c r="M34" s="44" t="s">
        <v>76</v>
      </c>
    </row>
    <row r="36" spans="13:13" x14ac:dyDescent="0.25">
      <c r="M36" s="2" t="s">
        <v>75</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1" priority="7">
      <formula>$C3="Feiertag"</formula>
    </cfRule>
    <cfRule type="expression" dxfId="40" priority="8">
      <formula>WEEKDAY($A3,2)&gt;=6</formula>
    </cfRule>
  </conditionalFormatting>
  <conditionalFormatting sqref="A8:I29">
    <cfRule type="expression" dxfId="39" priority="1">
      <formula>$C8="Feiertag"</formula>
    </cfRule>
    <cfRule type="expression" dxfId="38" priority="2">
      <formula>WEEKDAY($A8,2)&gt;=6</formula>
    </cfRule>
  </conditionalFormatting>
  <conditionalFormatting sqref="A2:J2 G3:J3 G4:I7 J4:J29">
    <cfRule type="expression" dxfId="37" priority="9">
      <formula>$C2="Feiertag"</formula>
    </cfRule>
    <cfRule type="expression" dxfId="36"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18" sqref="C18"/>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78</v>
      </c>
      <c r="K3" s="39">
        <v>35.299999999999997</v>
      </c>
      <c r="L3" s="39">
        <v>27.9</v>
      </c>
      <c r="M3" s="52" t="str">
        <f>Gesamt!A3</f>
        <v>Dragoliub MARGAN</v>
      </c>
      <c r="N3" s="52"/>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78</v>
      </c>
      <c r="K4" s="39">
        <v>35.299999999999997</v>
      </c>
      <c r="L4" s="39">
        <v>27.9</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v>35.299999999999997</v>
      </c>
      <c r="L5" s="39">
        <v>27.9</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v>35.299999999999997</v>
      </c>
      <c r="L6" s="39">
        <v>27.9</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78</v>
      </c>
      <c r="K7" s="39">
        <v>35.299999999999997</v>
      </c>
      <c r="L7" s="39">
        <v>27.9</v>
      </c>
      <c r="M7" s="1" t="s">
        <v>59</v>
      </c>
      <c r="N7" s="27">
        <f ca="1">Gesamt!B9+SUM(Gesamt!E2:E4)-SUM(Gesamt!J2:J4)</f>
        <v>-8.1712414612411521E-14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78</v>
      </c>
      <c r="K8" s="39">
        <v>35.299999999999997</v>
      </c>
      <c r="L8" s="39">
        <v>27.9</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78</v>
      </c>
      <c r="K9" s="39">
        <v>35.299999999999997</v>
      </c>
      <c r="L9" s="39">
        <v>27.9</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35.299999999999997</v>
      </c>
      <c r="L10" s="39">
        <v>27.9</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35.299999999999997</v>
      </c>
      <c r="L11" s="39">
        <v>27.9</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35.299999999999997</v>
      </c>
      <c r="L12" s="39">
        <v>27.9</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78</v>
      </c>
      <c r="K13" s="39">
        <v>35.299999999999997</v>
      </c>
      <c r="L13" s="39">
        <v>27.9</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78</v>
      </c>
      <c r="K14" s="39">
        <v>35.299999999999997</v>
      </c>
      <c r="L14" s="39">
        <v>27.9</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78</v>
      </c>
      <c r="K15" s="39">
        <v>35.299999999999997</v>
      </c>
      <c r="L15" s="39">
        <v>27.9</v>
      </c>
      <c r="M15" s="1" t="s">
        <v>58</v>
      </c>
      <c r="N15">
        <f>Gesamt!B5+Gesamt!B7-SUM(Gesamt!G2:G4)</f>
        <v>11.739726027397259</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78</v>
      </c>
      <c r="K16" s="39">
        <v>35.299999999999997</v>
      </c>
      <c r="L16" s="39">
        <v>27.9</v>
      </c>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35.299999999999997</v>
      </c>
      <c r="L18" s="39">
        <v>27.9</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35.299999999999997</v>
      </c>
      <c r="L19" s="39">
        <v>27.9</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35.299999999999997</v>
      </c>
      <c r="L20" s="39">
        <v>27.9</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35.299999999999997</v>
      </c>
      <c r="L21" s="39">
        <v>27.9</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79</v>
      </c>
      <c r="K22" s="39">
        <v>35.299999999999997</v>
      </c>
      <c r="L22" s="39">
        <v>27.9</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79</v>
      </c>
      <c r="K23" s="39">
        <v>35.299999999999997</v>
      </c>
      <c r="L23" s="39">
        <v>27.9</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79</v>
      </c>
      <c r="K24" s="39">
        <v>35.299999999999997</v>
      </c>
      <c r="L24" s="39">
        <v>27.9</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v>35.299999999999997</v>
      </c>
      <c r="L25" s="39">
        <v>27.9</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35.299999999999997</v>
      </c>
      <c r="L26" s="39">
        <v>27.9</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79</v>
      </c>
      <c r="K27" s="39">
        <v>35.299999999999997</v>
      </c>
      <c r="L27" s="39">
        <v>27.9</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79</v>
      </c>
      <c r="K28" s="39">
        <v>35.299999999999997</v>
      </c>
      <c r="L28" s="39">
        <v>27.9</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79</v>
      </c>
      <c r="K29" s="39">
        <v>35.299999999999997</v>
      </c>
      <c r="L29" s="39">
        <v>27.9</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79</v>
      </c>
      <c r="K30" s="39">
        <v>35.299999999999997</v>
      </c>
      <c r="L30" s="39">
        <v>27.9</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M31" s="45" t="s">
        <v>80</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3" x14ac:dyDescent="0.25">
      <c r="K33" s="39"/>
      <c r="L33" s="39"/>
      <c r="M33" s="46" t="s">
        <v>81</v>
      </c>
    </row>
    <row r="34" spans="10:13" x14ac:dyDescent="0.25">
      <c r="J34" s="2" t="s">
        <v>68</v>
      </c>
      <c r="K34" s="39">
        <f>SUM(K2:K33)</f>
        <v>1058.9999999999995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5" priority="9">
      <formula>$C3="Feiertag"</formula>
    </cfRule>
    <cfRule type="expression" dxfId="34" priority="10">
      <formula>WEEKDAY($A3,2)&gt;=6</formula>
    </cfRule>
  </conditionalFormatting>
  <conditionalFormatting sqref="A8:I32">
    <cfRule type="expression" dxfId="33" priority="1">
      <formula>$C8="Feiertag"</formula>
    </cfRule>
    <cfRule type="expression" dxfId="32" priority="2">
      <formula>WEEKDAY($A8,2)&gt;=6</formula>
    </cfRule>
  </conditionalFormatting>
  <conditionalFormatting sqref="A2:J2 G3:J3 G4:I7 J4:J32">
    <cfRule type="expression" dxfId="31" priority="11">
      <formula>$C2="Feiertag"</formula>
    </cfRule>
    <cfRule type="expression" dxfId="3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5"/>
  <sheetViews>
    <sheetView topLeftCell="A10" zoomScaleNormal="100" workbookViewId="0">
      <selection activeCell="D14" sqref="D14:F14"/>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52" t="str">
        <f>Gesamt!A3</f>
        <v>Dragoliub MARGAN</v>
      </c>
      <c r="N3" s="52"/>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72</v>
      </c>
      <c r="K5" s="39">
        <v>30</v>
      </c>
      <c r="L5" s="39">
        <v>17</v>
      </c>
      <c r="M5" s="1" t="s">
        <v>8</v>
      </c>
      <c r="N5" s="27">
        <f ca="1">SUM(I2:I32)</f>
        <v>-2.8421709430404007E-14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82</v>
      </c>
      <c r="K6" s="47">
        <v>35.299999999999997</v>
      </c>
      <c r="L6" s="47">
        <v>27.9</v>
      </c>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82</v>
      </c>
      <c r="K7" s="47">
        <v>35.299999999999997</v>
      </c>
      <c r="L7" s="47">
        <v>27.9</v>
      </c>
      <c r="M7" s="1" t="s">
        <v>59</v>
      </c>
      <c r="N7" s="27">
        <f ca="1">Gesamt!B9+SUM(Gesamt!E2:E5)-SUM(Gesamt!J2:J5)</f>
        <v>-1.1013412404281553E-13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47">
        <v>35.299999999999997</v>
      </c>
      <c r="L8" s="47">
        <v>27.9</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83</v>
      </c>
      <c r="K9" s="47">
        <v>35.299999999999997</v>
      </c>
      <c r="L9" s="47">
        <v>27.9</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83</v>
      </c>
      <c r="K10" s="47">
        <v>35.299999999999997</v>
      </c>
      <c r="L10" s="47">
        <v>27.9</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83</v>
      </c>
      <c r="K11" s="47">
        <v>35.299999999999997</v>
      </c>
      <c r="L11" s="47">
        <v>27.9</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83</v>
      </c>
      <c r="K12" s="47">
        <v>35.299999999999997</v>
      </c>
      <c r="L12" s="47">
        <v>27.9</v>
      </c>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83</v>
      </c>
      <c r="K13" s="47">
        <v>35.299999999999997</v>
      </c>
      <c r="L13" s="47">
        <v>27.9</v>
      </c>
      <c r="M13" s="1" t="s">
        <v>26</v>
      </c>
      <c r="N13">
        <f>COUNTIF(C2:C32, "Urlaub")+COUNTIF(C2:C32,"Urlaub halber Tag")/2</f>
        <v>1</v>
      </c>
      <c r="O13" s="35"/>
      <c r="Q13" s="7"/>
    </row>
    <row r="14" spans="1:17" x14ac:dyDescent="0.25">
      <c r="A14" s="29">
        <v>46125</v>
      </c>
      <c r="B14" t="str">
        <f t="shared" si="0"/>
        <v>Mo</v>
      </c>
      <c r="C14" s="2" t="s">
        <v>22</v>
      </c>
      <c r="G14" s="27">
        <f t="shared" ca="1" si="1"/>
        <v>8</v>
      </c>
      <c r="H14" s="27">
        <f ca="1">IF(Q14&lt;&gt;"",Q14,IF(OR(C14="Feiertag",A14&lt;Gesamt!$B$11,A14&gt;Gesamt!$B$13,),0,INDIRECT("N"&amp;WEEKDAY(A14,2)+19)))</f>
        <v>8</v>
      </c>
      <c r="I14" s="27">
        <f t="shared" si="2"/>
        <v>0</v>
      </c>
      <c r="J14" s="7" t="s">
        <v>84</v>
      </c>
      <c r="K14" s="47">
        <v>35.299999999999997</v>
      </c>
      <c r="L14" s="47">
        <v>27.9</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84</v>
      </c>
      <c r="K15" s="47">
        <v>35.299999999999997</v>
      </c>
      <c r="L15" s="47">
        <v>27.9</v>
      </c>
      <c r="M15" s="1" t="s">
        <v>58</v>
      </c>
      <c r="N15">
        <f>Gesamt!B5+Gesamt!B7-SUM(Gesamt!G2:G5)</f>
        <v>10.739726027397259</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84</v>
      </c>
      <c r="K16" s="47">
        <v>35.299999999999997</v>
      </c>
      <c r="L16" s="47">
        <v>27.9</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84</v>
      </c>
      <c r="K17" s="47">
        <v>35.299999999999997</v>
      </c>
      <c r="L17" s="47">
        <v>27.9</v>
      </c>
      <c r="M17" s="1" t="s">
        <v>50</v>
      </c>
      <c r="N17" s="27">
        <f ca="1">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84</v>
      </c>
      <c r="K18" s="47">
        <v>35.299999999999997</v>
      </c>
      <c r="L18" s="47">
        <v>27.9</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84</v>
      </c>
      <c r="K19" s="47">
        <v>35.299999999999997</v>
      </c>
      <c r="L19" s="47">
        <v>27.9</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85</v>
      </c>
      <c r="K20" s="47">
        <v>35.299999999999997</v>
      </c>
      <c r="L20" s="47">
        <v>27.9</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85</v>
      </c>
      <c r="K21" s="47">
        <v>35.299999999999997</v>
      </c>
      <c r="L21" s="47">
        <v>27.9</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85</v>
      </c>
      <c r="K22" s="47">
        <v>35.299999999999997</v>
      </c>
      <c r="L22" s="47">
        <v>27.9</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85</v>
      </c>
      <c r="K23" s="47">
        <v>35.299999999999997</v>
      </c>
      <c r="L23" s="47">
        <v>27.9</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85</v>
      </c>
      <c r="K24" s="47">
        <v>35.299999999999997</v>
      </c>
      <c r="L24" s="47">
        <v>27.9</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85</v>
      </c>
      <c r="K25" s="47">
        <v>35.299999999999997</v>
      </c>
      <c r="L25" s="47">
        <v>27.9</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85</v>
      </c>
      <c r="K26" s="47">
        <v>35.299999999999997</v>
      </c>
      <c r="L26" s="47">
        <v>27.9</v>
      </c>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85</v>
      </c>
      <c r="K27" s="47">
        <v>35.299999999999997</v>
      </c>
      <c r="L27" s="47">
        <v>27.9</v>
      </c>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47">
        <v>35.299999999999997</v>
      </c>
      <c r="L28" s="47">
        <v>27.9</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45" t="s">
        <v>88</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5" t="s">
        <v>89</v>
      </c>
      <c r="O31" s="35"/>
      <c r="Q31" s="7"/>
    </row>
    <row r="32" spans="1:17" x14ac:dyDescent="0.25">
      <c r="A32" s="23"/>
      <c r="H32" s="7"/>
      <c r="I32" s="7"/>
      <c r="J32" s="7"/>
      <c r="K32" s="39"/>
      <c r="L32" s="39"/>
    </row>
    <row r="33" spans="10:13" x14ac:dyDescent="0.25">
      <c r="J33" s="2" t="s">
        <v>68</v>
      </c>
      <c r="K33" s="39">
        <f>SUM(K2:K32)</f>
        <v>1021.8999999999996</v>
      </c>
      <c r="L33" s="39">
        <f>SUM(L2:L32)</f>
        <v>760.6999999999997</v>
      </c>
      <c r="M33" s="46" t="s">
        <v>87</v>
      </c>
    </row>
    <row r="35" spans="10:13" x14ac:dyDescent="0.25">
      <c r="K35" s="48" t="s">
        <v>86</v>
      </c>
      <c r="L35" s="48" t="s">
        <v>86</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9" priority="3">
      <formula>$C2="Feiertag"</formula>
    </cfRule>
    <cfRule type="expression" dxfId="28" priority="4">
      <formula>WEEKDAY($A2,2)&gt;=6</formula>
    </cfRule>
  </conditionalFormatting>
  <conditionalFormatting sqref="A5:I31">
    <cfRule type="expression" dxfId="27" priority="1">
      <formula>$C5="Feiertag"</formula>
    </cfRule>
    <cfRule type="expression" dxfId="26" priority="2">
      <formula>WEEKDAY($A5,2)&gt;=6</formula>
    </cfRule>
  </conditionalFormatting>
  <conditionalFormatting sqref="G2:J2 G3:I4 J3:J31">
    <cfRule type="expression" dxfId="25" priority="11">
      <formula>$C2="Feiertag"</formula>
    </cfRule>
    <cfRule type="expression" dxfId="24"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16" sqref="C1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v>17</v>
      </c>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v>17</v>
      </c>
      <c r="M3" s="52" t="str">
        <f>Gesamt!A3</f>
        <v>Dragoliub MARGAN</v>
      </c>
      <c r="N3" s="5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v>17</v>
      </c>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v>17</v>
      </c>
      <c r="M7" s="1" t="s">
        <v>59</v>
      </c>
      <c r="N7" s="27">
        <f ca="1">Gesamt!B9+SUM(Gesamt!E2:E6)-SUM(Gesamt!J2:J6)</f>
        <v>-1.3500311979441904E-13</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v>17</v>
      </c>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v>30</v>
      </c>
      <c r="L9" s="39">
        <v>17</v>
      </c>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t="s">
        <v>72</v>
      </c>
      <c r="K10" s="39">
        <v>30</v>
      </c>
      <c r="L10" s="39">
        <v>17</v>
      </c>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t="s">
        <v>72</v>
      </c>
      <c r="K11" s="39">
        <v>30</v>
      </c>
      <c r="L11" s="39">
        <v>17</v>
      </c>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17</v>
      </c>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Gesamt!B5+Gesamt!B7-SUM(Gesamt!G2:G6)</f>
        <v>10.739726027397259</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72</v>
      </c>
      <c r="K16" s="39">
        <v>30</v>
      </c>
      <c r="L16" s="39">
        <v>17</v>
      </c>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t="s">
        <v>72</v>
      </c>
      <c r="K17" s="39">
        <v>30</v>
      </c>
      <c r="L17" s="39">
        <v>17</v>
      </c>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t="s">
        <v>72</v>
      </c>
      <c r="K18" s="39">
        <v>30</v>
      </c>
      <c r="L18" s="39">
        <v>17</v>
      </c>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17</v>
      </c>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17</v>
      </c>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72</v>
      </c>
      <c r="K23" s="39">
        <v>30</v>
      </c>
      <c r="L23" s="39">
        <v>17</v>
      </c>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t="s">
        <v>72</v>
      </c>
      <c r="K24" s="39">
        <v>30</v>
      </c>
      <c r="L24" s="39">
        <v>17</v>
      </c>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t="s">
        <v>72</v>
      </c>
      <c r="K25" s="39">
        <v>30</v>
      </c>
      <c r="L25" s="39">
        <v>17</v>
      </c>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t="s">
        <v>72</v>
      </c>
      <c r="K26" s="39">
        <v>30</v>
      </c>
      <c r="L26" s="39">
        <v>17</v>
      </c>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17</v>
      </c>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72</v>
      </c>
      <c r="K30" s="39">
        <v>30</v>
      </c>
      <c r="L30" s="39">
        <v>17</v>
      </c>
      <c r="M30" s="43" t="s">
        <v>77</v>
      </c>
      <c r="N30" s="2" t="s">
        <v>92</v>
      </c>
      <c r="O30" s="50">
        <f>2330+2020+3010+3520+2020</f>
        <v>12900</v>
      </c>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t="s">
        <v>72</v>
      </c>
      <c r="K31" s="39">
        <v>30</v>
      </c>
      <c r="L31" s="39">
        <v>17</v>
      </c>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t="s">
        <v>72</v>
      </c>
      <c r="K32" s="39">
        <v>30</v>
      </c>
      <c r="L32" s="39">
        <v>17</v>
      </c>
      <c r="O32" s="35"/>
      <c r="Q32" s="7"/>
    </row>
    <row r="33" spans="10:13" x14ac:dyDescent="0.25">
      <c r="K33" s="39"/>
      <c r="L33" s="39"/>
      <c r="M33" s="49" t="s">
        <v>91</v>
      </c>
    </row>
    <row r="34" spans="10:13" x14ac:dyDescent="0.25">
      <c r="J34" s="2" t="s">
        <v>68</v>
      </c>
      <c r="K34" s="39">
        <f>SUM(K2:K33)</f>
        <v>840</v>
      </c>
      <c r="L34" s="39">
        <f>SUM(L2:L33)</f>
        <v>527</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7">
      <formula>$C5="Feiertag"</formula>
    </cfRule>
    <cfRule type="expression" dxfId="22" priority="8">
      <formula>WEEKDAY($A5,2)&gt;=6</formula>
    </cfRule>
  </conditionalFormatting>
  <conditionalFormatting sqref="A10:I32">
    <cfRule type="expression" dxfId="21" priority="1">
      <formula>$C10="Feiertag"</formula>
    </cfRule>
    <cfRule type="expression" dxfId="20" priority="2">
      <formula>WEEKDAY($A10,2)&gt;=6</formula>
    </cfRule>
  </conditionalFormatting>
  <conditionalFormatting sqref="A2:J4 G5:J5 G6:I9 J6:J32">
    <cfRule type="expression" dxfId="19" priority="9">
      <formula>$C2="Feiertag"</formula>
    </cfRule>
    <cfRule type="expression" dxfId="1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5" zoomScaleNormal="85" workbookViewId="0">
      <selection activeCell="M35" sqref="M35"/>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52" t="str">
        <f>Gesamt!A3</f>
        <v>Dragoliub MARGAN</v>
      </c>
      <c r="N3" s="52"/>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72</v>
      </c>
      <c r="K5" s="39">
        <v>30</v>
      </c>
      <c r="L5" s="39">
        <v>17</v>
      </c>
      <c r="M5" s="1" t="s">
        <v>8</v>
      </c>
      <c r="N5" s="27">
        <f ca="1">SUM(I2:I32)</f>
        <v>-2.8421709430404007E-14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72</v>
      </c>
      <c r="K6" s="39">
        <v>30</v>
      </c>
      <c r="L6" s="39">
        <v>17</v>
      </c>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72</v>
      </c>
      <c r="K7" s="39">
        <v>30</v>
      </c>
      <c r="L7" s="39">
        <v>17</v>
      </c>
      <c r="M7" s="1" t="s">
        <v>59</v>
      </c>
      <c r="N7" s="27">
        <f ca="1">Gesamt!B9+SUM(Gesamt!E2:E7)-SUM(Gesamt!J2:J7)</f>
        <v>-1.6342482922482304E-13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72</v>
      </c>
      <c r="K8" s="39">
        <v>35.299999999999997</v>
      </c>
      <c r="L8" s="39">
        <v>27.9</v>
      </c>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35.299999999999997</v>
      </c>
      <c r="L9" s="39">
        <v>27.9</v>
      </c>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35.299999999999997</v>
      </c>
      <c r="L10" s="39">
        <v>27.9</v>
      </c>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35.299999999999997</v>
      </c>
      <c r="L11" s="39">
        <v>27.9</v>
      </c>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35.299999999999997</v>
      </c>
      <c r="L12" s="39">
        <v>27.9</v>
      </c>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72</v>
      </c>
      <c r="K13" s="39">
        <v>35.299999999999997</v>
      </c>
      <c r="L13" s="39">
        <v>27.9</v>
      </c>
      <c r="M13" s="1" t="s">
        <v>26</v>
      </c>
      <c r="N13">
        <f>COUNTIF(C2:C32, "Urlaub")+COUNTIF(C2:C32,"Urlaub halber Tag")/2</f>
        <v>2</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72</v>
      </c>
      <c r="K14" s="39">
        <v>35.299999999999997</v>
      </c>
      <c r="L14" s="39">
        <v>27.9</v>
      </c>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72</v>
      </c>
      <c r="K15" s="39">
        <v>35.299999999999997</v>
      </c>
      <c r="L15" s="39">
        <v>27.9</v>
      </c>
      <c r="M15" s="1" t="s">
        <v>58</v>
      </c>
      <c r="N15">
        <f>Gesamt!B5+Gesamt!B7-SUM(Gesamt!G2:G7)</f>
        <v>8.7397260273972588</v>
      </c>
      <c r="O15" s="35"/>
      <c r="Q15" s="7"/>
    </row>
    <row r="16" spans="1:17" x14ac:dyDescent="0.25">
      <c r="A16" s="29">
        <v>46188</v>
      </c>
      <c r="B16" t="str">
        <f t="shared" si="0"/>
        <v>Mo</v>
      </c>
      <c r="C16" s="2" t="s">
        <v>22</v>
      </c>
      <c r="G16" s="27">
        <f t="shared" ca="1" si="1"/>
        <v>8</v>
      </c>
      <c r="H16" s="27">
        <f ca="1">IF(Q16&lt;&gt;"",Q16,IF(OR(C16="Feiertag",A16&lt;Gesamt!$B$11,A16&gt;Gesamt!$B$13,),0,INDIRECT("N"&amp;WEEKDAY(A16,2)+19)))</f>
        <v>8</v>
      </c>
      <c r="I16" s="27">
        <f t="shared" si="2"/>
        <v>0</v>
      </c>
      <c r="J16" s="7" t="s">
        <v>72</v>
      </c>
      <c r="K16" s="39">
        <v>35.299999999999997</v>
      </c>
      <c r="L16" s="39">
        <v>27.9</v>
      </c>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35.299999999999997</v>
      </c>
      <c r="L17" s="39">
        <v>27.9</v>
      </c>
      <c r="M17" s="1" t="s">
        <v>50</v>
      </c>
      <c r="N17" s="27">
        <f ca="1">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35.299999999999997</v>
      </c>
      <c r="L18" s="39">
        <v>27.9</v>
      </c>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35.299999999999997</v>
      </c>
      <c r="L19" s="39">
        <v>27.9</v>
      </c>
      <c r="M19" s="13" t="s">
        <v>6</v>
      </c>
      <c r="O19" s="35"/>
      <c r="Q19" s="7"/>
    </row>
    <row r="20" spans="1:17" x14ac:dyDescent="0.25">
      <c r="A20" s="29">
        <v>46192</v>
      </c>
      <c r="B20" t="str">
        <f t="shared" si="0"/>
        <v>Fr</v>
      </c>
      <c r="C20" s="2" t="s">
        <v>22</v>
      </c>
      <c r="G20" s="27">
        <f t="shared" ca="1" si="1"/>
        <v>6.5</v>
      </c>
      <c r="H20" s="27">
        <f ca="1">IF(Q20&lt;&gt;"",Q20,IF(OR(C20="Feiertag",A20&lt;Gesamt!$B$11,A20&gt;Gesamt!$B$13,),0,INDIRECT("N"&amp;WEEKDAY(A20,2)+19)))</f>
        <v>6.5</v>
      </c>
      <c r="I20" s="27">
        <f t="shared" si="2"/>
        <v>0</v>
      </c>
      <c r="J20" s="7" t="s">
        <v>72</v>
      </c>
      <c r="K20" s="39">
        <v>35.299999999999997</v>
      </c>
      <c r="L20" s="39">
        <v>27.9</v>
      </c>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72</v>
      </c>
      <c r="K21" s="39">
        <v>35.299999999999997</v>
      </c>
      <c r="L21" s="39">
        <v>27.9</v>
      </c>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72</v>
      </c>
      <c r="K22" s="39">
        <v>35.299999999999997</v>
      </c>
      <c r="L22" s="39">
        <v>27.9</v>
      </c>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v>27.9</v>
      </c>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35.299999999999997</v>
      </c>
      <c r="L24" s="39">
        <v>27.9</v>
      </c>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35.299999999999997</v>
      </c>
      <c r="L25" s="39">
        <v>27.9</v>
      </c>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35.299999999999997</v>
      </c>
      <c r="L26" s="39">
        <v>27.9</v>
      </c>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72</v>
      </c>
      <c r="K27" s="39">
        <v>35.299999999999997</v>
      </c>
      <c r="L27" s="39">
        <v>27.9</v>
      </c>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72</v>
      </c>
      <c r="K28" s="39">
        <v>35.299999999999997</v>
      </c>
      <c r="L28" s="39">
        <v>27.9</v>
      </c>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72</v>
      </c>
      <c r="K29" s="39">
        <v>35.299999999999997</v>
      </c>
      <c r="L29" s="39">
        <v>27.9</v>
      </c>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51" t="s">
        <v>94</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51" t="s">
        <v>93</v>
      </c>
      <c r="O31" s="35"/>
      <c r="Q31" s="7"/>
    </row>
    <row r="32" spans="1:17" x14ac:dyDescent="0.25">
      <c r="A32" s="23"/>
      <c r="H32" s="7"/>
      <c r="I32" s="7"/>
      <c r="J32" s="7"/>
      <c r="K32" s="39"/>
      <c r="L32" s="39"/>
      <c r="M32" s="51" t="s">
        <v>95</v>
      </c>
      <c r="Q32" s="7"/>
    </row>
    <row r="33" spans="10:12" x14ac:dyDescent="0.25">
      <c r="J33" s="2" t="s">
        <v>68</v>
      </c>
      <c r="K33" s="39">
        <f>SUM(K2:K32)</f>
        <v>1016.5999999999996</v>
      </c>
      <c r="L33" s="39">
        <f>SUM(L2:L32)</f>
        <v>749.79999999999973</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5">
      <formula>$C2="Feiertag"</formula>
    </cfRule>
    <cfRule type="expression" dxfId="16" priority="6">
      <formula>WEEKDAY($A2,2)&gt;=6</formula>
    </cfRule>
  </conditionalFormatting>
  <conditionalFormatting sqref="A5:I31">
    <cfRule type="expression" dxfId="15" priority="1">
      <formula>$C5="Feiertag"</formula>
    </cfRule>
    <cfRule type="expression" dxfId="14" priority="2">
      <formula>WEEKDAY($A5,2)&gt;=6</formula>
    </cfRule>
  </conditionalFormatting>
  <conditionalFormatting sqref="G2:J2 G3:I4 J3:J31">
    <cfRule type="expression" dxfId="13" priority="13">
      <formula>$C2="Feiertag"</formula>
    </cfRule>
    <cfRule type="expression" dxfId="12"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5"/>
  <sheetViews>
    <sheetView tabSelected="1" topLeftCell="A13" zoomScaleNormal="100" workbookViewId="0">
      <selection activeCell="K21" sqref="K21"/>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52" t="str">
        <f>Gesamt!A3</f>
        <v>Dragoliub MARGAN</v>
      </c>
      <c r="N3" s="52"/>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25">
      <c r="A5" s="29">
        <v>46207</v>
      </c>
      <c r="B5" t="str">
        <f t="shared" si="0"/>
        <v>Sa</v>
      </c>
      <c r="G5" s="27">
        <f t="shared" si="1"/>
        <v>0</v>
      </c>
      <c r="H5" s="27">
        <f ca="1">IF(Q5&lt;&gt;"",Q5,IF(OR(C5="Feiertag",A5&lt;Gesamt!$B$11,A5&gt;Gesamt!$B$13,),0,INDIRECT("N"&amp;WEEKDAY(A5,2)+19)))</f>
        <v>0</v>
      </c>
      <c r="I5" s="27">
        <f t="shared" si="2"/>
        <v>0</v>
      </c>
      <c r="J5" s="7" t="s">
        <v>72</v>
      </c>
      <c r="K5" s="39"/>
      <c r="L5" s="39"/>
      <c r="M5" s="1" t="s">
        <v>8</v>
      </c>
      <c r="N5" s="27">
        <f ca="1">SUM(I2:I32)</f>
        <v>-1.5987211554602254E-14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t="s">
        <v>72</v>
      </c>
      <c r="K6" s="39"/>
      <c r="L6" s="39"/>
      <c r="M6" s="25"/>
      <c r="O6" s="35"/>
      <c r="Q6" s="7"/>
    </row>
    <row r="7" spans="1:17" x14ac:dyDescent="0.2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v>17</v>
      </c>
      <c r="M7" s="1" t="s">
        <v>59</v>
      </c>
      <c r="N7" s="27">
        <f ca="1">Gesamt!B9+SUM(Gesamt!E2:E8)-SUM(Gesamt!J2:J8)</f>
        <v>-1.794120407794253E-13</v>
      </c>
      <c r="O7" s="35"/>
      <c r="Q7" s="7"/>
    </row>
    <row r="8" spans="1:17" x14ac:dyDescent="0.2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v>17</v>
      </c>
      <c r="M8" s="25"/>
      <c r="O8" s="35"/>
      <c r="Q8" s="7"/>
    </row>
    <row r="9" spans="1:17" x14ac:dyDescent="0.2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v>17</v>
      </c>
      <c r="M9" s="1" t="s">
        <v>25</v>
      </c>
      <c r="N9">
        <f>COUNTIF(C2:C32,"krank")</f>
        <v>1</v>
      </c>
      <c r="O9" s="35"/>
      <c r="Q9" s="7"/>
    </row>
    <row r="10" spans="1:17" x14ac:dyDescent="0.2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2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v>17</v>
      </c>
      <c r="M11" s="1" t="s">
        <v>57</v>
      </c>
      <c r="N11" s="28">
        <f>SUM(Gesamt!F2:F8)</f>
        <v>1</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v>30</v>
      </c>
      <c r="L14" s="39">
        <v>17</v>
      </c>
      <c r="M14" s="25"/>
      <c r="O14" s="35"/>
      <c r="Q14" s="7"/>
    </row>
    <row r="15" spans="1:17" x14ac:dyDescent="0.2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c r="K15" s="39">
        <v>30</v>
      </c>
      <c r="L15" s="39">
        <v>17</v>
      </c>
      <c r="M15" s="1" t="s">
        <v>58</v>
      </c>
      <c r="N15">
        <f>Gesamt!B5+Gesamt!B7-SUM(Gesamt!G2:G8)</f>
        <v>8.7397260273972588</v>
      </c>
      <c r="O15" s="35"/>
      <c r="Q15" s="7"/>
    </row>
    <row r="16" spans="1:17" x14ac:dyDescent="0.2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c r="K16" s="39">
        <v>30</v>
      </c>
      <c r="L16" s="39">
        <v>17</v>
      </c>
      <c r="O16" s="35"/>
      <c r="Q16" s="7"/>
    </row>
    <row r="17" spans="1:17" x14ac:dyDescent="0.25">
      <c r="A17" s="29">
        <v>46219</v>
      </c>
      <c r="B17" t="str">
        <f t="shared" si="0"/>
        <v>Do</v>
      </c>
      <c r="C17" s="2" t="s">
        <v>63</v>
      </c>
      <c r="G17" s="27">
        <f t="shared" ca="1" si="1"/>
        <v>8</v>
      </c>
      <c r="H17" s="27">
        <f ca="1">IF(Q17&lt;&gt;"",Q17,IF(OR(C17="Feiertag",A17&lt;Gesamt!$B$11,A17&gt;Gesamt!$B$13,),0,INDIRECT("N"&amp;WEEKDAY(A17,2)+19)))</f>
        <v>8</v>
      </c>
      <c r="I17" s="27">
        <f t="shared" si="2"/>
        <v>0</v>
      </c>
      <c r="J17" s="7" t="s">
        <v>103</v>
      </c>
      <c r="K17" s="39"/>
      <c r="L17" s="39"/>
      <c r="M17" s="1" t="s">
        <v>50</v>
      </c>
      <c r="N17" s="27">
        <f ca="1">SUM(G2:G32)</f>
        <v>92.999999999999986</v>
      </c>
      <c r="O17" s="35"/>
      <c r="Q17" s="7"/>
    </row>
    <row r="18" spans="1:17" x14ac:dyDescent="0.2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0</v>
      </c>
      <c r="I29" s="27">
        <f t="shared" si="2"/>
        <v>0</v>
      </c>
      <c r="J29" s="7"/>
      <c r="K29" s="39"/>
      <c r="L29" s="39"/>
      <c r="M29" s="45" t="s">
        <v>96</v>
      </c>
      <c r="O29" s="35"/>
      <c r="Q29" s="7"/>
    </row>
    <row r="30" spans="1:17" x14ac:dyDescent="0.25">
      <c r="A30" s="29">
        <v>46232</v>
      </c>
      <c r="B30" t="str">
        <f t="shared" si="0"/>
        <v>Mi</v>
      </c>
      <c r="G30" s="27">
        <f t="shared" si="1"/>
        <v>0</v>
      </c>
      <c r="H30" s="27">
        <f ca="1">IF(Q30&lt;&gt;"",Q30,IF(OR(C30="Feiertag",A30&lt;Gesamt!$B$11,A30&gt;Gesamt!$B$13,),0,INDIRECT("N"&amp;WEEKDAY(A30,2)+19)))</f>
        <v>0</v>
      </c>
      <c r="I30" s="27">
        <f t="shared" si="2"/>
        <v>0</v>
      </c>
      <c r="J30" s="7"/>
      <c r="K30" s="39"/>
      <c r="L30" s="39"/>
      <c r="M30" s="2" t="s">
        <v>102</v>
      </c>
      <c r="O30" s="35"/>
      <c r="Q30" s="7"/>
    </row>
    <row r="31" spans="1:17" x14ac:dyDescent="0.25">
      <c r="A31" s="29">
        <v>46233</v>
      </c>
      <c r="B31" t="str">
        <f t="shared" si="0"/>
        <v>Do</v>
      </c>
      <c r="G31" s="27">
        <f t="shared" si="1"/>
        <v>0</v>
      </c>
      <c r="H31" s="27">
        <f ca="1">IF(Q31&lt;&gt;"",Q31,IF(OR(C31="Feiertag",A31&lt;Gesamt!$B$11,A31&gt;Gesamt!$B$13,),0,INDIRECT("N"&amp;WEEKDAY(A31,2)+19)))</f>
        <v>0</v>
      </c>
      <c r="I31" s="27">
        <f t="shared" si="2"/>
        <v>0</v>
      </c>
      <c r="J31" s="7"/>
      <c r="K31" s="39"/>
      <c r="L31" s="39"/>
      <c r="M31" s="43" t="s">
        <v>97</v>
      </c>
      <c r="O31" s="35"/>
      <c r="Q31" s="7"/>
    </row>
    <row r="32" spans="1:17" x14ac:dyDescent="0.25">
      <c r="A32" s="29">
        <v>46234</v>
      </c>
      <c r="B32" t="str">
        <f t="shared" si="0"/>
        <v>Fr</v>
      </c>
      <c r="G32" s="27">
        <f t="shared" si="1"/>
        <v>0</v>
      </c>
      <c r="H32" s="27">
        <f ca="1">IF(Q32&lt;&gt;"",Q32,IF(OR(C32="Feiertag",A32&lt;Gesamt!$B$11,A32&gt;Gesamt!$B$13,),0,INDIRECT("N"&amp;WEEKDAY(A32,2)+19)))</f>
        <v>0</v>
      </c>
      <c r="I32" s="27">
        <f t="shared" si="2"/>
        <v>0</v>
      </c>
      <c r="J32" s="7"/>
      <c r="K32" s="39"/>
      <c r="L32" s="39"/>
      <c r="M32" s="43" t="s">
        <v>98</v>
      </c>
      <c r="O32" s="35"/>
      <c r="Q32" s="7"/>
    </row>
    <row r="33" spans="10:13" x14ac:dyDescent="0.25">
      <c r="K33" s="39"/>
      <c r="L33" s="39"/>
      <c r="M33" s="43" t="s">
        <v>99</v>
      </c>
    </row>
    <row r="34" spans="10:13" x14ac:dyDescent="0.25">
      <c r="J34" s="2" t="s">
        <v>68</v>
      </c>
      <c r="K34" s="39">
        <f>SUM(K2:K33)</f>
        <v>330</v>
      </c>
      <c r="L34" s="39">
        <f>SUM(L2:L33)</f>
        <v>187</v>
      </c>
      <c r="M34" s="2" t="s">
        <v>100</v>
      </c>
    </row>
    <row r="35" spans="10:13" x14ac:dyDescent="0.25">
      <c r="M35" s="2" t="s">
        <v>101</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17" x14ac:dyDescent="0.2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-1.794120407794253E-13</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1</v>
      </c>
      <c r="O11" s="35"/>
      <c r="Q11" s="7"/>
    </row>
    <row r="12" spans="1:17" x14ac:dyDescent="0.2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8.7397260273972588</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52" t="str">
        <f>Gesamt!A3</f>
        <v>Dragoliub MARGAN</v>
      </c>
      <c r="N3" s="52"/>
      <c r="O3" s="35"/>
      <c r="Q3" s="7"/>
    </row>
    <row r="4" spans="1:17" x14ac:dyDescent="0.2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-1.794120407794253E-13</v>
      </c>
      <c r="O7" s="35"/>
      <c r="Q7" s="7"/>
    </row>
    <row r="8" spans="1:17" x14ac:dyDescent="0.2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1</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8.7397260273972588</v>
      </c>
      <c r="O15" s="35"/>
      <c r="Q15" s="7"/>
    </row>
    <row r="16" spans="1:17" x14ac:dyDescent="0.2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-1.794120407794253E-13</v>
      </c>
      <c r="O7" s="35"/>
      <c r="Q7" s="7"/>
    </row>
    <row r="8" spans="1:17" x14ac:dyDescent="0.2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1</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8.7397260273972588</v>
      </c>
      <c r="O15" s="35"/>
      <c r="Q15" s="7"/>
    </row>
    <row r="16" spans="1:17" x14ac:dyDescent="0.2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52" t="str">
        <f>Gesamt!A3</f>
        <v>Dragoliub MARGAN</v>
      </c>
      <c r="N3" s="52"/>
      <c r="O3" s="35"/>
      <c r="Q3" s="7"/>
    </row>
    <row r="4" spans="1:17" x14ac:dyDescent="0.2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-1.794120407794253E-13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1</v>
      </c>
      <c r="O11" s="35"/>
      <c r="Q11" s="7"/>
    </row>
    <row r="12" spans="1:17" x14ac:dyDescent="0.2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8.7397260273972588</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2" t="str">
        <f>Gesamt!A3</f>
        <v>Dragoliub MARGAN</v>
      </c>
      <c r="N3" s="52"/>
      <c r="O3" s="35"/>
      <c r="Q3" s="7"/>
    </row>
    <row r="4" spans="1:17" x14ac:dyDescent="0.2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-1.794120407794253E-13</v>
      </c>
      <c r="O7" s="35"/>
      <c r="Q7" s="7"/>
    </row>
    <row r="8" spans="1:17" x14ac:dyDescent="0.2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1</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8.7397260273972588</v>
      </c>
      <c r="O15" s="35"/>
      <c r="Q15" s="7"/>
    </row>
    <row r="16" spans="1:17" x14ac:dyDescent="0.2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-2.1316282072803006E-14</v>
      </c>
      <c r="F2" s="8">
        <f>Januar!N9</f>
        <v>0</v>
      </c>
      <c r="G2" s="2">
        <f>Januar!N13</f>
        <v>0</v>
      </c>
      <c r="H2" s="7">
        <f>Januar!N17</f>
        <v>115.49999999999999</v>
      </c>
      <c r="I2" s="7"/>
      <c r="J2" s="7">
        <v>0</v>
      </c>
      <c r="Z2" s="2" t="b">
        <v>1</v>
      </c>
    </row>
    <row r="3" spans="1:26" ht="15" customHeight="1" x14ac:dyDescent="0.25">
      <c r="A3" s="53" t="s">
        <v>90</v>
      </c>
      <c r="B3" s="53"/>
      <c r="D3" s="6" t="s">
        <v>10</v>
      </c>
      <c r="E3" s="7">
        <f ca="1">Februar!N5</f>
        <v>-2.8421709430404007E-14</v>
      </c>
      <c r="F3" s="8">
        <f>Februar!N9</f>
        <v>0</v>
      </c>
      <c r="G3" s="2">
        <f>Februar!N13</f>
        <v>1</v>
      </c>
      <c r="H3" s="7">
        <f ca="1">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f>25/365*186</f>
        <v>12.739726027397259</v>
      </c>
      <c r="D5" s="6" t="s">
        <v>12</v>
      </c>
      <c r="E5" s="7">
        <f ca="1">April!N5</f>
        <v>-2.8421709430404007E-14</v>
      </c>
      <c r="F5" s="8">
        <f>April!N9</f>
        <v>0</v>
      </c>
      <c r="G5" s="2">
        <f>April!N13</f>
        <v>1</v>
      </c>
      <c r="H5" s="7">
        <f ca="1">April!N17</f>
        <v>162</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-2.8421709430404007E-14</v>
      </c>
      <c r="F7" s="8">
        <f>Juni!N9</f>
        <v>0</v>
      </c>
      <c r="G7" s="2">
        <f>Juni!N13</f>
        <v>2</v>
      </c>
      <c r="H7" s="7">
        <f ca="1">Juni!N17</f>
        <v>162</v>
      </c>
      <c r="I7" s="7"/>
      <c r="J7" s="7">
        <v>0</v>
      </c>
      <c r="Z7" s="2" t="b">
        <v>0</v>
      </c>
    </row>
    <row r="8" spans="1:26" x14ac:dyDescent="0.25">
      <c r="D8" s="6" t="s">
        <v>15</v>
      </c>
      <c r="E8" s="7">
        <f ca="1">Juli!N5</f>
        <v>-1.5987211554602254E-14</v>
      </c>
      <c r="F8" s="8">
        <f>Juli!N9</f>
        <v>1</v>
      </c>
      <c r="G8" s="2">
        <f>Juli!N13</f>
        <v>0</v>
      </c>
      <c r="H8" s="7">
        <f ca="1">Juli!N17</f>
        <v>92.999999999999986</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46034</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46219</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-1.794120407794253E-13</v>
      </c>
      <c r="F15" s="8">
        <f>SUM(F2:F13)</f>
        <v>1</v>
      </c>
      <c r="G15" s="2">
        <f>SUM(G2:G13)</f>
        <v>4</v>
      </c>
      <c r="H15" s="7">
        <f ca="1">SUM(H2:H13)</f>
        <v>994.49999999999989</v>
      </c>
      <c r="I15" s="7"/>
      <c r="J15" s="7">
        <f>SUM(J2:J13)</f>
        <v>0</v>
      </c>
    </row>
    <row r="16" spans="1:26" x14ac:dyDescent="0.25">
      <c r="A16" s="6" t="s">
        <v>9</v>
      </c>
      <c r="B16" s="7">
        <f>Januar!N27</f>
        <v>38.5</v>
      </c>
    </row>
    <row r="17" spans="1:7" x14ac:dyDescent="0.25">
      <c r="A17" s="6" t="s">
        <v>10</v>
      </c>
      <c r="B17" s="7">
        <f>Februar!N27</f>
        <v>38.5</v>
      </c>
      <c r="D17" s="4" t="s">
        <v>39</v>
      </c>
      <c r="E17" s="7">
        <f ca="1">SUM(E2:E13)+B9-J15</f>
        <v>-1.794120407794253E-13</v>
      </c>
    </row>
    <row r="18" spans="1:7" x14ac:dyDescent="0.25">
      <c r="A18" s="6" t="s">
        <v>11</v>
      </c>
      <c r="B18" s="7">
        <f>März!N27</f>
        <v>38.5</v>
      </c>
      <c r="D18" s="9" t="s">
        <v>40</v>
      </c>
      <c r="G18" s="2">
        <f>B5+B7-G15</f>
        <v>8.7397260273972588</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54" t="s">
        <v>55</v>
      </c>
    </row>
    <row r="24" spans="19:20" x14ac:dyDescent="0.25">
      <c r="S24" s="5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2026-08-26T11:55:54Z</dcterms:modified>
</cp:coreProperties>
</file>