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118462B9-AC0D-4685-AE06-5C3AF516A898}" xr6:coauthVersionLast="47" xr6:coauthVersionMax="47" xr10:uidLastSave="{00000000-0000-0000-0000-000000000000}"/>
  <bookViews>
    <workbookView xWindow="22932" yWindow="-108"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3" l="1"/>
  <c r="O30"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8" i="6"/>
  <c r="G19"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5" i="6"/>
  <c r="I7" i="6"/>
  <c r="I8" i="6"/>
  <c r="I14" i="6"/>
  <c r="I15" i="6"/>
  <c r="I21" i="6"/>
  <c r="I22" i="6"/>
  <c r="I28" i="6"/>
  <c r="I29" i="6"/>
  <c r="I3" i="5"/>
  <c r="I4" i="5"/>
  <c r="I10" i="5"/>
  <c r="I11" i="5"/>
  <c r="I16"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4" i="3"/>
  <c r="H20" i="3"/>
  <c r="H18" i="3"/>
  <c r="H3" i="3"/>
  <c r="H30" i="3"/>
  <c r="H10" i="3"/>
  <c r="H31" i="3"/>
  <c r="H22" i="3"/>
  <c r="H25" i="3"/>
  <c r="H9" i="3"/>
  <c r="H11" i="3"/>
  <c r="H28" i="3"/>
  <c r="H29" i="3"/>
  <c r="H8" i="3"/>
  <c r="H16" i="3"/>
  <c r="H24" i="3"/>
  <c r="H27" i="3"/>
  <c r="H6" i="3"/>
  <c r="H7" i="3"/>
  <c r="H14" i="3"/>
  <c r="H2" i="3"/>
  <c r="H23" i="3"/>
  <c r="H32" i="3"/>
  <c r="H21" i="3"/>
  <c r="H13" i="3"/>
  <c r="H17" i="3"/>
  <c r="H1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6" i="12"/>
  <c r="H15" i="5"/>
  <c r="I15" i="5" s="1"/>
  <c r="H2" i="5"/>
  <c r="H27" i="10"/>
  <c r="H9" i="12"/>
  <c r="H26" i="5"/>
  <c r="H5" i="6"/>
  <c r="H24" i="6"/>
  <c r="H31" i="11"/>
  <c r="H4" i="9"/>
  <c r="H14" i="10"/>
  <c r="H5" i="12"/>
  <c r="H3" i="7"/>
  <c r="H29" i="2"/>
  <c r="H15" i="10"/>
  <c r="H31" i="8"/>
  <c r="H18" i="4"/>
  <c r="H26" i="1"/>
  <c r="H2" i="9"/>
  <c r="H6" i="1"/>
  <c r="H28" i="8"/>
  <c r="H13" i="7"/>
  <c r="H27" i="7"/>
  <c r="H9" i="5"/>
  <c r="H23" i="5"/>
  <c r="H12" i="6"/>
  <c r="H15" i="11"/>
  <c r="H23" i="7"/>
  <c r="H3" i="4"/>
  <c r="H29" i="6"/>
  <c r="H18" i="11"/>
  <c r="H7" i="1"/>
  <c r="H15" i="12"/>
  <c r="H30" i="8"/>
  <c r="H12" i="4"/>
  <c r="H31" i="6"/>
  <c r="H25" i="7"/>
  <c r="H7" i="8"/>
  <c r="H30" i="7"/>
  <c r="H14" i="7"/>
  <c r="H20" i="2"/>
  <c r="H25" i="12"/>
  <c r="H6" i="9"/>
  <c r="H31" i="7"/>
  <c r="H24" i="12"/>
  <c r="H16" i="2"/>
  <c r="H6" i="2"/>
  <c r="H7" i="10"/>
  <c r="H9" i="2"/>
  <c r="H21" i="9"/>
  <c r="H22" i="8"/>
  <c r="H20" i="1"/>
  <c r="H6" i="8"/>
  <c r="H6" i="11"/>
  <c r="H8" i="2"/>
  <c r="H4" i="10"/>
  <c r="H21" i="12"/>
  <c r="H19" i="3"/>
  <c r="H27" i="9"/>
  <c r="H20" i="10"/>
  <c r="H5" i="5"/>
  <c r="H20" i="7"/>
  <c r="H2" i="11"/>
  <c r="H28" i="12"/>
  <c r="H19" i="9"/>
  <c r="H19" i="10"/>
  <c r="H10" i="11"/>
  <c r="H6" i="7"/>
  <c r="H28" i="1"/>
  <c r="H23" i="10"/>
  <c r="H26" i="2"/>
  <c r="H18" i="1"/>
  <c r="H7" i="9"/>
  <c r="H9" i="4"/>
  <c r="H17" i="1"/>
  <c r="H17" i="12"/>
  <c r="H22" i="7"/>
  <c r="H4" i="11"/>
  <c r="H2" i="7"/>
  <c r="H2" i="10"/>
  <c r="H18" i="2"/>
  <c r="H27" i="8"/>
  <c r="H32" i="5"/>
  <c r="H30" i="6"/>
  <c r="H15" i="1"/>
  <c r="H3" i="6"/>
  <c r="H11" i="4"/>
  <c r="H21" i="8"/>
  <c r="H14" i="5"/>
  <c r="H26" i="8"/>
  <c r="H28" i="10"/>
  <c r="H11" i="7"/>
  <c r="H6" i="6"/>
  <c r="H19" i="6"/>
  <c r="H19" i="4"/>
  <c r="H26" i="6"/>
  <c r="H17" i="2"/>
  <c r="H21" i="7"/>
  <c r="H22" i="2"/>
  <c r="H2" i="1"/>
  <c r="H18" i="12"/>
  <c r="H23" i="8"/>
  <c r="H14" i="1"/>
  <c r="H17" i="4"/>
  <c r="H2" i="4"/>
  <c r="H30" i="1"/>
  <c r="H19" i="12"/>
  <c r="H29" i="7"/>
  <c r="H3" i="12"/>
  <c r="H13" i="6"/>
  <c r="H13" i="11"/>
  <c r="H31" i="5"/>
  <c r="H22" i="9"/>
  <c r="H22" i="12"/>
  <c r="H32" i="7"/>
  <c r="H11" i="11"/>
  <c r="H16" i="11"/>
  <c r="H6" i="10"/>
  <c r="H3" i="11"/>
  <c r="H19" i="8"/>
  <c r="H18" i="9"/>
  <c r="H10" i="4"/>
  <c r="H29" i="5"/>
  <c r="H25" i="10"/>
  <c r="H10" i="8"/>
  <c r="H11" i="9"/>
  <c r="H18" i="7"/>
  <c r="H9" i="11"/>
  <c r="H20" i="12"/>
  <c r="H23" i="6"/>
  <c r="H16" i="5"/>
  <c r="H30" i="11"/>
  <c r="H23" i="11"/>
  <c r="H16" i="7"/>
  <c r="H14" i="2"/>
  <c r="H8" i="5"/>
  <c r="H15" i="6"/>
  <c r="H30" i="5"/>
  <c r="H12" i="11"/>
  <c r="H9" i="1"/>
  <c r="H14" i="6"/>
  <c r="H6" i="4"/>
  <c r="H16" i="4"/>
  <c r="H8" i="9"/>
  <c r="H7" i="11"/>
  <c r="H24" i="9"/>
  <c r="H4" i="2"/>
  <c r="H13" i="9"/>
  <c r="H15" i="9"/>
  <c r="H17" i="7"/>
  <c r="H11" i="6"/>
  <c r="H32" i="8"/>
  <c r="H27" i="4"/>
  <c r="H32" i="1"/>
  <c r="H15" i="8"/>
  <c r="H10" i="2"/>
  <c r="H13" i="5"/>
  <c r="H7" i="2"/>
  <c r="H25" i="8"/>
  <c r="H22" i="6"/>
  <c r="H20" i="8"/>
  <c r="H10" i="10"/>
  <c r="H25" i="5"/>
  <c r="H3" i="2"/>
  <c r="H30" i="4"/>
  <c r="H10" i="5"/>
  <c r="H5" i="2"/>
  <c r="H4" i="12"/>
  <c r="H31" i="9"/>
  <c r="H17" i="11"/>
  <c r="H26" i="7"/>
  <c r="H16" i="12"/>
  <c r="H25" i="4"/>
  <c r="H26" i="11"/>
  <c r="H11" i="10"/>
  <c r="H22" i="4"/>
  <c r="H7" i="7"/>
  <c r="H24" i="5"/>
  <c r="H8" i="1"/>
  <c r="H19" i="1"/>
  <c r="H12" i="1"/>
  <c r="H24" i="11"/>
  <c r="H14" i="8"/>
  <c r="H16" i="6"/>
  <c r="H10" i="1"/>
  <c r="H28" i="2"/>
  <c r="H16" i="9"/>
  <c r="H18" i="5"/>
  <c r="H12" i="7"/>
  <c r="H15" i="7"/>
  <c r="H21" i="6"/>
  <c r="H2" i="12"/>
  <c r="H29" i="12"/>
  <c r="H17" i="6"/>
  <c r="H13" i="2"/>
  <c r="H13" i="1"/>
  <c r="H14" i="11"/>
  <c r="H5" i="9"/>
  <c r="H9" i="8"/>
  <c r="H24" i="1"/>
  <c r="H13" i="8"/>
  <c r="H17" i="8"/>
  <c r="H12" i="8"/>
  <c r="H20" i="5"/>
  <c r="H19" i="11"/>
  <c r="H29" i="11"/>
  <c r="H8" i="4"/>
  <c r="H17" i="5"/>
  <c r="H8" i="11"/>
  <c r="H16" i="8"/>
  <c r="H9" i="7"/>
  <c r="H5" i="3"/>
  <c r="H21" i="11"/>
  <c r="H23" i="1"/>
  <c r="H22" i="11"/>
  <c r="H4" i="7"/>
  <c r="H8" i="7"/>
  <c r="H29" i="9"/>
  <c r="H24" i="2"/>
  <c r="H5" i="11"/>
  <c r="H21" i="4"/>
  <c r="H31" i="4"/>
  <c r="H8" i="12"/>
  <c r="H4" i="4"/>
  <c r="H14" i="9"/>
  <c r="H4" i="1"/>
  <c r="H10" i="9"/>
  <c r="H10" i="6"/>
  <c r="H22" i="5"/>
  <c r="H29" i="4"/>
  <c r="H17" i="9"/>
  <c r="H27" i="12"/>
  <c r="H6" i="12"/>
  <c r="H2" i="6"/>
  <c r="H2" i="8"/>
  <c r="H5" i="8"/>
  <c r="H11" i="1"/>
  <c r="H30" i="12"/>
  <c r="H10" i="7"/>
  <c r="H9" i="9"/>
  <c r="H11" i="12"/>
  <c r="H28" i="11"/>
  <c r="H11" i="2"/>
  <c r="H8" i="6"/>
  <c r="H7" i="12"/>
  <c r="H19" i="5"/>
  <c r="H20" i="9"/>
  <c r="H13" i="12"/>
  <c r="H7" i="6"/>
  <c r="H22" i="1"/>
  <c r="H20" i="4"/>
  <c r="H31" i="1"/>
  <c r="H12" i="5"/>
  <c r="H25" i="11"/>
  <c r="H29" i="8"/>
  <c r="H5" i="7"/>
  <c r="H5" i="1"/>
  <c r="H30" i="9"/>
  <c r="H24" i="7"/>
  <c r="H19" i="7"/>
  <c r="H25" i="2"/>
  <c r="H3" i="1"/>
  <c r="H26" i="10"/>
  <c r="H16" i="10"/>
  <c r="H24" i="10"/>
  <c r="H15" i="2"/>
  <c r="H28" i="7"/>
  <c r="H28" i="6"/>
  <c r="H28" i="4"/>
  <c r="H22" i="10"/>
  <c r="H27" i="2"/>
  <c r="H23" i="12"/>
  <c r="H15" i="4"/>
  <c r="H18" i="10"/>
  <c r="H10" i="12"/>
  <c r="H14" i="12"/>
  <c r="H18" i="8"/>
  <c r="H17" i="10"/>
  <c r="H32" i="10"/>
  <c r="H5" i="10"/>
  <c r="H12" i="2"/>
  <c r="H9" i="6"/>
  <c r="H13" i="4"/>
  <c r="H29" i="10"/>
  <c r="H26" i="9"/>
  <c r="H14" i="4"/>
  <c r="H5" i="4"/>
  <c r="H2" i="2"/>
  <c r="H28" i="5"/>
  <c r="H25" i="1"/>
  <c r="H20" i="6"/>
  <c r="H13" i="10"/>
  <c r="H20" i="11"/>
  <c r="H30" i="10"/>
  <c r="H28" i="9"/>
  <c r="H26" i="4"/>
  <c r="H23" i="4"/>
  <c r="H21" i="5"/>
  <c r="H27" i="5"/>
  <c r="H12" i="9"/>
  <c r="H3" i="10"/>
  <c r="H25" i="6"/>
  <c r="H27" i="11"/>
  <c r="H29" i="1"/>
  <c r="H9" i="10"/>
  <c r="H23" i="9"/>
  <c r="H27" i="1"/>
  <c r="H11" i="5"/>
  <c r="H32" i="12"/>
  <c r="H24" i="8"/>
  <c r="H23" i="2"/>
  <c r="H21" i="1"/>
  <c r="H18" i="6"/>
  <c r="H16" i="1"/>
  <c r="H3" i="9"/>
  <c r="H12" i="12"/>
  <c r="H12" i="3"/>
  <c r="H3" i="8"/>
  <c r="H4" i="5"/>
  <c r="H25" i="9"/>
  <c r="H24" i="4"/>
  <c r="H8" i="10"/>
  <c r="H21" i="10"/>
  <c r="H4" i="8"/>
  <c r="H3" i="5"/>
  <c r="H4" i="6"/>
  <c r="H6" i="5"/>
  <c r="H11" i="8"/>
  <c r="H12" i="10"/>
  <c r="H31" i="10"/>
  <c r="H26" i="3"/>
  <c r="H31" i="12"/>
  <c r="H27" i="6"/>
  <c r="H21" i="2"/>
  <c r="H8" i="8"/>
  <c r="H7" i="5"/>
  <c r="H19" i="2"/>
  <c r="I2" i="7" l="1"/>
  <c r="G17" i="6"/>
  <c r="I17" i="6" s="1"/>
  <c r="G20" i="6"/>
  <c r="I4" i="6"/>
  <c r="I6" i="6"/>
  <c r="I2" i="6"/>
  <c r="I3" i="6"/>
  <c r="I30" i="6"/>
  <c r="I31" i="6"/>
  <c r="I26" i="6"/>
  <c r="I23" i="6"/>
  <c r="I24" i="6"/>
  <c r="I27" i="6"/>
  <c r="I25" i="6"/>
  <c r="I18" i="6"/>
  <c r="I16" i="6"/>
  <c r="I19" i="6"/>
  <c r="I13" i="6"/>
  <c r="I10" i="6"/>
  <c r="I11" i="6"/>
  <c r="I9" i="6"/>
  <c r="I12" i="6"/>
  <c r="I12" i="5"/>
  <c r="I14" i="5"/>
  <c r="I13" i="5"/>
  <c r="I29" i="5"/>
  <c r="I30" i="5"/>
  <c r="I27" i="5"/>
  <c r="I28" i="5"/>
  <c r="I19" i="5"/>
  <c r="I22" i="5"/>
  <c r="I21" i="5"/>
  <c r="I20" i="5"/>
  <c r="I23" i="5"/>
  <c r="I5" i="5"/>
  <c r="I6" i="5"/>
  <c r="I8" i="5"/>
  <c r="I7" i="5"/>
  <c r="I9" i="5"/>
  <c r="G26" i="12"/>
  <c r="I3" i="4"/>
  <c r="I2" i="4"/>
  <c r="I4" i="4"/>
  <c r="I30" i="4"/>
  <c r="I31" i="4"/>
  <c r="I28" i="4"/>
  <c r="I29" i="4"/>
  <c r="I22" i="4"/>
  <c r="I25" i="4"/>
  <c r="I23" i="4"/>
  <c r="I21" i="4"/>
  <c r="I24" i="4"/>
  <c r="I14" i="4"/>
  <c r="I18" i="4"/>
  <c r="I17" i="4"/>
  <c r="I15" i="4"/>
  <c r="I16" i="4"/>
  <c r="I9" i="4"/>
  <c r="I11" i="4"/>
  <c r="I7" i="4"/>
  <c r="I8" i="4"/>
  <c r="I10" i="4"/>
  <c r="I32" i="1"/>
  <c r="I31" i="1"/>
  <c r="I28" i="1"/>
  <c r="I26" i="1"/>
  <c r="I27" i="1"/>
  <c r="I24" i="1"/>
  <c r="I25" i="1"/>
  <c r="I21" i="1"/>
  <c r="I17" i="1"/>
  <c r="I18" i="1"/>
  <c r="I20" i="1"/>
  <c r="I19" i="1"/>
  <c r="I14" i="1"/>
  <c r="I10" i="1"/>
  <c r="I12" i="1"/>
  <c r="I13" i="1"/>
  <c r="I11" i="1"/>
  <c r="I4" i="1"/>
  <c r="I5" i="1"/>
  <c r="I6" i="1"/>
  <c r="I3" i="1"/>
  <c r="I7" i="1"/>
  <c r="I25" i="2"/>
  <c r="I28" i="2"/>
  <c r="I27" i="2"/>
  <c r="I26" i="2"/>
  <c r="I24" i="2"/>
  <c r="I19" i="2"/>
  <c r="I17" i="2"/>
  <c r="I21" i="2"/>
  <c r="I18" i="2"/>
  <c r="I20" i="2"/>
  <c r="I12" i="2"/>
  <c r="I11" i="2"/>
  <c r="I10" i="2"/>
  <c r="I14" i="2"/>
  <c r="I13" i="2"/>
  <c r="I5" i="2"/>
  <c r="I6" i="2"/>
  <c r="I7" i="2"/>
  <c r="I4"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6" l="1"/>
  <c r="H7" i="13" s="1"/>
  <c r="I20" i="6"/>
  <c r="N5" i="6" s="1"/>
  <c r="E7" i="13" s="1"/>
  <c r="I32" i="3"/>
  <c r="I24" i="3"/>
  <c r="N17" i="12"/>
  <c r="H13" i="13" s="1"/>
  <c r="N5" i="12"/>
  <c r="E13" i="13" s="1"/>
  <c r="N5" i="1"/>
  <c r="E4" i="13" s="1"/>
  <c r="N5" i="8"/>
  <c r="E9" i="13" s="1"/>
  <c r="N5" i="7"/>
  <c r="E8"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<sst xmlns="http://schemas.openxmlformats.org/spreadsheetml/2006/main" count="592" uniqueCount="77">
  <si>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</si>
  <si>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</si>
  <si>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</si>
  <si>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</si>
  <si>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</si>
  <si>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</si>
  <si>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</si>
  <si>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</si>
  <si>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</si>
  <si>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</si>
  <si>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</si>
  <si>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</si>
  <si>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</si>
  <si>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</si>
  <si>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</si>
  <si>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</si>
  <si>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</si>
  <si>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</si>
  <si>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</si>
  <si>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</si>
  <si>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</si>
  <si>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</si>
  <si>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</si>
  <si>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</si>
  <si>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</si>
  <si>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</si>
  <si>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</si>
  <si>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</si>
  <si>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</si>
  <si>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</si>
  <si>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</si>
  <si>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</si>
  <si>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</si>
  <si>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</si>
  <si>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</si>
  <si>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</si>
  <si>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</si>
  <si>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</si>
  <si>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</si>
  <si>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</si>
  <si>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</si>
  <si>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</si>
  <si>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</si>
  <si>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</si>
  <si>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</si>
  <si>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</si>
  <si>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</si>
  <si>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</si>
  <si>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</si>
  <si>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</si>
  <si>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</si>
  <si>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</si>
  <si>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</si>
  <si>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</si>
  <si>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</si>
  <si>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</si>
  <si>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</si>
  <si>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</si>
  <si>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</si>
  <si>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</si>
  <si>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</si>
  <si>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</si>
  <si>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</si>
  <si>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</si>
  <si>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</si>
  <si>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</si>
  <si>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</si>
  <si>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</si>
  <si>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</si>
  <si>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</si>
  <si>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</si>
  <si>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</si>
  <si>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Alexandru Pal</t>
  </si>
  <si>
    <t>Wien</t>
  </si>
  <si>
    <t>Vorschuß € 410,00</t>
  </si>
  <si>
    <t>Stand 31.05.:</t>
  </si>
  <si>
    <t xml:space="preserve">Wien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</si>
</sst>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164" fontId="0" fillId="0" borderId="1" xfId="2" applyFont="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34290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34290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34290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34290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34290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34290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34290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6"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Alexandru Pal</v>
      </c>
      <c r="N3" s="43"/>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11.643835616438356</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107.5</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390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8" zoomScaleNormal="100" workbookViewId="0">
      <selection activeCell="D3" sqref="D3:F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3" t="str">
        <f>Gesamt!A3</f>
        <v>Alexandru Pal</v>
      </c>
      <c r="N3" s="43"/>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-4.7961634663806763E-14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11.643835616438356</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600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7" priority="7">
      <formula>$C3="Feiertag"</formula>
    </cfRule>
    <cfRule type="expression" dxfId="36" priority="8">
      <formula>WEEKDAY($A3,2)&gt;=6</formula>
    </cfRule>
  </conditionalFormatting>
  <conditionalFormatting sqref="A8:I29">
    <cfRule type="expression" dxfId="35" priority="1">
      <formula>$C8="Feiertag"</formula>
    </cfRule>
    <cfRule type="expression" dxfId="34" priority="2">
      <formula>WEEKDAY($A8,2)&gt;=6</formula>
    </cfRule>
  </conditionalFormatting>
  <conditionalFormatting sqref="A2:J2 G3:J3 G4:I7 J4:J29">
    <cfRule type="expression" dxfId="33" priority="9">
      <formula>$C2="Feiertag"</formula>
    </cfRule>
    <cfRule type="expression" dxfId="32"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D10" sqref="D10:F14"/>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3" t="str">
        <f>Gesamt!A3</f>
        <v>Alexandru Pal</v>
      </c>
      <c r="N3" s="43"/>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-7.9936057773011271E-14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11.643835616438356</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5">
      <c r="K33" s="39"/>
      <c r="L33" s="39"/>
    </row>
    <row r="34" spans="10:12" x14ac:dyDescent="0.25">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1" priority="9">
      <formula>$C3="Feiertag"</formula>
    </cfRule>
    <cfRule type="expression" dxfId="30" priority="10">
      <formula>WEEKDAY($A3,2)&gt;=6</formula>
    </cfRule>
  </conditionalFormatting>
  <conditionalFormatting sqref="A8:I32">
    <cfRule type="expression" dxfId="29" priority="1">
      <formula>$C8="Feiertag"</formula>
    </cfRule>
    <cfRule type="expression" dxfId="28" priority="2">
      <formula>WEEKDAY($A8,2)&gt;=6</formula>
    </cfRule>
  </conditionalFormatting>
  <conditionalFormatting sqref="A2:J2 G3:J3 G4:I7 J4:J32">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6" zoomScaleNormal="100" workbookViewId="0">
      <selection activeCell="D14" sqref="D14:F18"/>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73</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73</v>
      </c>
      <c r="K3" s="39">
        <v>30</v>
      </c>
      <c r="L3" s="39"/>
      <c r="M3" s="43" t="str">
        <f>Gesamt!A3</f>
        <v>Alexandru Pal</v>
      </c>
      <c r="N3" s="43"/>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39" t="s">
        <v>73</v>
      </c>
      <c r="K4" s="39">
        <v>30</v>
      </c>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39"/>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39"/>
      <c r="K7" s="39"/>
      <c r="L7" s="39"/>
      <c r="M7" s="1" t="s">
        <v>59</v>
      </c>
      <c r="N7" s="27">
        <f ca="1">Gesamt!B9+SUM(Gesamt!E2:E5)-SUM(Gesamt!J2:J5)</f>
        <v>-1.1013412404281553E-13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73</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39" t="s">
        <v>73</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39" t="s">
        <v>73</v>
      </c>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39" t="s">
        <v>73</v>
      </c>
      <c r="K13" s="39"/>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73</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73</v>
      </c>
      <c r="K15" s="39">
        <v>30</v>
      </c>
      <c r="L15" s="39"/>
      <c r="M15" s="1" t="s">
        <v>58</v>
      </c>
      <c r="N15">
        <f>Gesamt!B5+Gesamt!B7-SUM(Gesamt!G2:G5)</f>
        <v>11.643835616438356</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73</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t="s">
        <v>73</v>
      </c>
      <c r="K17" s="39">
        <v>30</v>
      </c>
      <c r="L17" s="39"/>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39" t="s">
        <v>73</v>
      </c>
      <c r="K18" s="39">
        <v>30</v>
      </c>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39"/>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39"/>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73</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73</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73</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73</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39" t="s">
        <v>73</v>
      </c>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39"/>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39"/>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39" t="s">
        <v>73</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73</v>
      </c>
      <c r="K30" s="39">
        <v>30</v>
      </c>
      <c r="L30" s="39"/>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39" t="s">
        <v>73</v>
      </c>
      <c r="K31" s="39">
        <v>30</v>
      </c>
      <c r="L31" s="39"/>
      <c r="O31" s="35"/>
      <c r="Q31" s="7"/>
    </row>
    <row r="32" spans="1:17" x14ac:dyDescent="0.25">
      <c r="A32" s="23"/>
      <c r="H32" s="7"/>
      <c r="I32" s="7"/>
      <c r="J32" s="7"/>
      <c r="K32" s="39"/>
      <c r="L32" s="39"/>
    </row>
    <row r="33" spans="10:12" x14ac:dyDescent="0.2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I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5" sqref="D5:F9"/>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Alexandru Pal</v>
      </c>
      <c r="N3" s="43"/>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-1.3500311979441904E-13</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t="s">
        <v>73</v>
      </c>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t="s">
        <v>73</v>
      </c>
      <c r="K11" s="39"/>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t="s">
        <v>73</v>
      </c>
      <c r="K15" s="39"/>
      <c r="L15" s="39"/>
      <c r="M15" s="1" t="s">
        <v>58</v>
      </c>
      <c r="N15">
        <f>Gesamt!B5+Gesamt!B7-SUM(Gesamt!G2:G6)</f>
        <v>11.643835616438356</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t="s">
        <v>73</v>
      </c>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t="s">
        <v>73</v>
      </c>
      <c r="K17" s="39"/>
      <c r="L17" s="39"/>
      <c r="M17" s="1" t="s">
        <v>50</v>
      </c>
      <c r="N17" s="27">
        <f>SUM(G2:G32)</f>
        <v>131.5</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t="s">
        <v>73</v>
      </c>
      <c r="K18" s="39"/>
      <c r="L18" s="39"/>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73</v>
      </c>
      <c r="K23" s="39">
        <v>30</v>
      </c>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t="s">
        <v>73</v>
      </c>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t="s">
        <v>73</v>
      </c>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73</v>
      </c>
      <c r="K30" s="39">
        <v>30</v>
      </c>
      <c r="L30" s="39"/>
      <c r="N30" s="2" t="s">
        <v>75</v>
      </c>
      <c r="O30" s="42">
        <f>410</f>
        <v>410</v>
      </c>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480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9">
      <formula>$C5="Feiertag"</formula>
    </cfRule>
    <cfRule type="expression" dxfId="22" priority="10">
      <formula>WEEKDAY($A5,2)&gt;=6</formula>
    </cfRule>
  </conditionalFormatting>
  <conditionalFormatting sqref="A10:I30">
    <cfRule type="expression" dxfId="21" priority="1">
      <formula>$C10="Feiertag"</formula>
    </cfRule>
    <cfRule type="expression" dxfId="20" priority="2">
      <formula>WEEKDAY($A10,2)&gt;=6</formula>
    </cfRule>
  </conditionalFormatting>
  <conditionalFormatting sqref="A2:J4 G5:J5 G6:I9 J6:J30 A31: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10" zoomScale="90" zoomScaleNormal="90" workbookViewId="0">
      <selection activeCell="M30" sqref="M30"/>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11.94</v>
      </c>
      <c r="L2" s="39"/>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11.94</v>
      </c>
      <c r="L3" s="39"/>
      <c r="M3" s="43" t="str">
        <f>Gesamt!A3</f>
        <v>Alexandru Pal</v>
      </c>
      <c r="N3" s="43"/>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11.94</v>
      </c>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73</v>
      </c>
      <c r="K5" s="39"/>
      <c r="L5" s="39"/>
      <c r="M5" s="1" t="s">
        <v>8</v>
      </c>
      <c r="N5" s="27">
        <f ca="1">SUM(I2:I32)</f>
        <v>-2.8421709430404007E-14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73</v>
      </c>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73</v>
      </c>
      <c r="K7" s="39"/>
      <c r="L7" s="39"/>
      <c r="M7" s="1" t="s">
        <v>59</v>
      </c>
      <c r="N7" s="27">
        <f ca="1">Gesamt!B9+SUM(Gesamt!E2:E7)-SUM(Gesamt!J2:J7)</f>
        <v>-1.6342482922482304E-13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73</v>
      </c>
      <c r="K8" s="39"/>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11.94</v>
      </c>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11.94</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11.94</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11.94</v>
      </c>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73</v>
      </c>
      <c r="K13" s="39">
        <v>11.94</v>
      </c>
      <c r="L13" s="39"/>
      <c r="M13" s="1" t="s">
        <v>26</v>
      </c>
      <c r="N13">
        <f>COUNTIF(C2:C32, "Urlaub")+COUNTIF(C2:C32,"Urlaub halber Tag")/2</f>
        <v>2</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73</v>
      </c>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73</v>
      </c>
      <c r="K15" s="39"/>
      <c r="L15" s="39"/>
      <c r="M15" s="1" t="s">
        <v>58</v>
      </c>
      <c r="N15">
        <f>Gesamt!B5+Gesamt!B7-SUM(Gesamt!G2:G7)</f>
        <v>9.6438356164383556</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11.94</v>
      </c>
      <c r="L16" s="39"/>
      <c r="O16" s="35"/>
      <c r="Q16" s="7"/>
    </row>
    <row r="17" spans="1:17" x14ac:dyDescent="0.25">
      <c r="A17" s="29">
        <v>46189</v>
      </c>
      <c r="B17" t="str">
        <f t="shared" si="0"/>
        <v>Di</v>
      </c>
      <c r="C17" s="2" t="s">
        <v>22</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t="s">
        <v>73</v>
      </c>
      <c r="K17" s="39">
        <v>11.94</v>
      </c>
      <c r="L17" s="39"/>
      <c r="M17" s="1" t="s">
        <v>50</v>
      </c>
      <c r="N17" s="27">
        <f ca="1">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11.94</v>
      </c>
      <c r="L18" s="39"/>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11.94</v>
      </c>
      <c r="L19" s="39"/>
      <c r="M19" s="13" t="s">
        <v>6</v>
      </c>
      <c r="O19" s="35"/>
      <c r="Q19" s="7"/>
    </row>
    <row r="20" spans="1:17" x14ac:dyDescent="0.25">
      <c r="A20" s="29">
        <v>46192</v>
      </c>
      <c r="B20" t="str">
        <f t="shared" si="0"/>
        <v>Fr</v>
      </c>
      <c r="C20" s="2" t="s">
        <v>22</v>
      </c>
      <c r="D20" s="24">
        <v>0.29166666666666669</v>
      </c>
      <c r="E20" s="24">
        <v>0.5625</v>
      </c>
      <c r="G20" s="27">
        <f t="shared" ca="1" si="1"/>
        <v>6.5</v>
      </c>
      <c r="H20" s="27">
        <f ca="1">IF(Q20&lt;&gt;"",Q20,IF(OR(C20="Feiertag",A20&lt;Gesamt!$B$11,A20&gt;Gesamt!$B$13,),0,INDIRECT("N"&amp;WEEKDAY(A20,2)+19)))</f>
        <v>6.5</v>
      </c>
      <c r="I20" s="27">
        <f t="shared" ca="1" si="2"/>
        <v>0</v>
      </c>
      <c r="J20" s="7" t="s">
        <v>73</v>
      </c>
      <c r="K20" s="39">
        <v>11.94</v>
      </c>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73</v>
      </c>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11.94</v>
      </c>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11.94</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11.94</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11.94</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73</v>
      </c>
      <c r="K27" s="39">
        <v>11.94</v>
      </c>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73</v>
      </c>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73</v>
      </c>
      <c r="K29" s="39"/>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11.94</v>
      </c>
      <c r="L30" s="39"/>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11.94</v>
      </c>
      <c r="L31" s="39"/>
      <c r="O31" s="35"/>
      <c r="Q31" s="7"/>
    </row>
    <row r="32" spans="1:17" x14ac:dyDescent="0.25">
      <c r="A32" s="23"/>
      <c r="H32" s="7"/>
      <c r="I32" s="7"/>
      <c r="J32" s="7"/>
      <c r="K32" s="39"/>
      <c r="L32" s="39"/>
      <c r="Q32" s="7"/>
    </row>
    <row r="33" spans="10:12" x14ac:dyDescent="0.25">
      <c r="J33" s="2" t="s">
        <v>68</v>
      </c>
      <c r="K33" s="39">
        <f>SUM(K2:K32)</f>
        <v>238.79999999999998</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1">
      <formula>$C2="Feiertag"</formula>
    </cfRule>
    <cfRule type="expression" dxfId="16" priority="2">
      <formula>WEEKDAY($A2,2)&gt;=6</formula>
    </cfRule>
  </conditionalFormatting>
  <conditionalFormatting sqref="A5:I31">
    <cfRule type="expression" dxfId="15" priority="3">
      <formula>$C5="Feiertag"</formula>
    </cfRule>
    <cfRule type="expression" dxfId="14" priority="4">
      <formula>WEEKDAY($A5,2)&gt;=6</formula>
    </cfRule>
  </conditionalFormatting>
  <conditionalFormatting sqref="G2:J2 G3:I4 J3:J31">
    <cfRule type="expression" dxfId="13" priority="15">
      <formula>$C2="Feiertag"</formula>
    </cfRule>
    <cfRule type="expression" dxfId="12" priority="18">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M36" sqref="M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Alexandru Pal</v>
      </c>
      <c r="N3" s="43"/>
      <c r="O3" s="35"/>
      <c r="Q3" s="7"/>
    </row>
    <row r="4" spans="1:17" x14ac:dyDescent="0.2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-1.7763568394002505E-15</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-1.6520118606422329E-13</v>
      </c>
      <c r="O7" s="35"/>
      <c r="Q7" s="7"/>
    </row>
    <row r="8" spans="1:17" x14ac:dyDescent="0.2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9.6438356164383556</v>
      </c>
      <c r="O15" s="35"/>
      <c r="Q15" s="7"/>
    </row>
    <row r="16" spans="1:17" x14ac:dyDescent="0.2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7.9999999999999982</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30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Alexandru Pal</v>
      </c>
      <c r="N3" s="43"/>
      <c r="O3" s="35"/>
      <c r="Q3" s="7"/>
    </row>
    <row r="4" spans="1:17" x14ac:dyDescent="0.2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-1.6520118606422329E-13</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9.6438356164383556</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Alexandru Pal</v>
      </c>
      <c r="N3" s="43"/>
      <c r="O3" s="35"/>
      <c r="Q3" s="7"/>
    </row>
    <row r="4" spans="1:17" x14ac:dyDescent="0.2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-1.6520118606422329E-13</v>
      </c>
      <c r="O7" s="35"/>
      <c r="Q7" s="7"/>
    </row>
    <row r="8" spans="1:17" x14ac:dyDescent="0.2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9.6438356164383556</v>
      </c>
      <c r="O15" s="35"/>
      <c r="Q15" s="7"/>
    </row>
    <row r="16" spans="1:17" x14ac:dyDescent="0.2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Alexandru Pal</v>
      </c>
      <c r="N3" s="43"/>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-1.6520118606422329E-13</v>
      </c>
      <c r="O7" s="35"/>
      <c r="Q7" s="7"/>
    </row>
    <row r="8" spans="1:17" x14ac:dyDescent="0.2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9.6438356164383556</v>
      </c>
      <c r="O15" s="35"/>
      <c r="Q15" s="7"/>
    </row>
    <row r="16" spans="1:17" x14ac:dyDescent="0.2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Alexandru Pal</v>
      </c>
      <c r="N3" s="43"/>
      <c r="O3" s="35"/>
      <c r="Q3" s="7"/>
    </row>
    <row r="4" spans="1:17" x14ac:dyDescent="0.2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-1.6520118606422329E-13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9.6438356164383556</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Alexandru Pal</v>
      </c>
      <c r="N3" s="43"/>
      <c r="O3" s="35"/>
      <c r="Q3" s="7"/>
    </row>
    <row r="4" spans="1:17" x14ac:dyDescent="0.2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-1.6520118606422329E-13</v>
      </c>
      <c r="O7" s="35"/>
      <c r="Q7" s="7"/>
    </row>
    <row r="8" spans="1:17" x14ac:dyDescent="0.2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9.6438356164383556</v>
      </c>
      <c r="O15" s="35"/>
      <c r="Q15" s="7"/>
    </row>
    <row r="16" spans="1:17" x14ac:dyDescent="0.2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6" sqref="B6"/>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-1.9539925233402755E-14</v>
      </c>
      <c r="F2" s="8">
        <f>Januar!N9</f>
        <v>0</v>
      </c>
      <c r="G2" s="2">
        <f>Januar!N13</f>
        <v>0</v>
      </c>
      <c r="H2" s="7">
        <f>Januar!N17</f>
        <v>107.5</v>
      </c>
      <c r="I2" s="7"/>
      <c r="J2" s="7">
        <v>0</v>
      </c>
      <c r="Z2" s="2" t="b">
        <v>1</v>
      </c>
    </row>
    <row r="3" spans="1:26" ht="15" customHeight="1" x14ac:dyDescent="0.25">
      <c r="A3" s="44" t="s">
        <v>72</v>
      </c>
      <c r="B3" s="44"/>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f>25/365*170</f>
        <v>11.643835616438356</v>
      </c>
      <c r="D5" s="6" t="s">
        <v>12</v>
      </c>
      <c r="E5" s="7">
        <f ca="1">April!N5</f>
        <v>-3.0198066269804258E-14</v>
      </c>
      <c r="F5" s="8">
        <f>April!N9</f>
        <v>0</v>
      </c>
      <c r="G5" s="2">
        <f>April!N13</f>
        <v>0</v>
      </c>
      <c r="H5" s="7">
        <f>April!N17</f>
        <v>162</v>
      </c>
      <c r="I5" s="7"/>
      <c r="J5" s="7">
        <v>0</v>
      </c>
      <c r="Z5" s="2" t="b">
        <v>1</v>
      </c>
    </row>
    <row r="6" spans="1:26" x14ac:dyDescent="0.25">
      <c r="D6" s="6" t="s">
        <v>13</v>
      </c>
      <c r="E6" s="7">
        <f ca="1">Mai!N5</f>
        <v>-2.4868995751603507E-14</v>
      </c>
      <c r="F6" s="8">
        <f>Mai!N9</f>
        <v>0</v>
      </c>
      <c r="G6" s="2">
        <f>Mai!N13</f>
        <v>0</v>
      </c>
      <c r="H6" s="7">
        <f>Mai!N17</f>
        <v>131.5</v>
      </c>
      <c r="I6" s="7"/>
      <c r="J6" s="7">
        <v>0</v>
      </c>
      <c r="Z6" s="2" t="b">
        <v>0</v>
      </c>
    </row>
    <row r="7" spans="1:26" x14ac:dyDescent="0.25">
      <c r="A7" s="1" t="s">
        <v>30</v>
      </c>
      <c r="B7" s="2">
        <v>0</v>
      </c>
      <c r="D7" s="6" t="s">
        <v>14</v>
      </c>
      <c r="E7" s="7">
        <f ca="1">Juni!N5</f>
        <v>-2.8421709430404007E-14</v>
      </c>
      <c r="F7" s="8">
        <f>Juni!N9</f>
        <v>0</v>
      </c>
      <c r="G7" s="2">
        <f>Juni!N13</f>
        <v>2</v>
      </c>
      <c r="H7" s="7">
        <f ca="1">Juni!N17</f>
        <v>162</v>
      </c>
      <c r="I7" s="7"/>
      <c r="J7" s="7">
        <v>0</v>
      </c>
      <c r="Z7" s="2" t="b">
        <v>0</v>
      </c>
    </row>
    <row r="8" spans="1:26" x14ac:dyDescent="0.25">
      <c r="D8" s="6" t="s">
        <v>15</v>
      </c>
      <c r="E8" s="7">
        <f ca="1">Juli!N5</f>
        <v>-1.7763568394002505E-15</v>
      </c>
      <c r="F8" s="8">
        <f>Juli!N9</f>
        <v>0</v>
      </c>
      <c r="G8" s="2">
        <f>Juli!N13</f>
        <v>0</v>
      </c>
      <c r="H8" s="7">
        <f>Juli!N17</f>
        <v>7.9999999999999982</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45670</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46204</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-1.6520118606422329E-13</v>
      </c>
      <c r="F15" s="8">
        <f>SUM(F2:F13)</f>
        <v>0</v>
      </c>
      <c r="G15" s="2">
        <f>SUM(G2:G13)</f>
        <v>2</v>
      </c>
      <c r="H15" s="7">
        <f ca="1">SUM(H2:H13)</f>
        <v>895</v>
      </c>
      <c r="I15" s="7"/>
      <c r="J15" s="7">
        <f>SUM(J2:J13)</f>
        <v>0</v>
      </c>
    </row>
    <row r="16" spans="1:26" x14ac:dyDescent="0.25">
      <c r="A16" s="6" t="s">
        <v>9</v>
      </c>
      <c r="B16" s="7">
        <f>Januar!N27</f>
        <v>38.5</v>
      </c>
    </row>
    <row r="17" spans="1:7" x14ac:dyDescent="0.25">
      <c r="A17" s="6" t="s">
        <v>10</v>
      </c>
      <c r="B17" s="7">
        <f>Februar!N27</f>
        <v>38.5</v>
      </c>
      <c r="D17" s="4" t="s">
        <v>39</v>
      </c>
      <c r="E17" s="7">
        <f ca="1">SUM(E2:E13)+B9-J15</f>
        <v>-1.6520118606422329E-13</v>
      </c>
    </row>
    <row r="18" spans="1:7" x14ac:dyDescent="0.25">
      <c r="A18" s="6" t="s">
        <v>11</v>
      </c>
      <c r="B18" s="7">
        <f>März!N27</f>
        <v>38.5</v>
      </c>
      <c r="D18" s="9" t="s">
        <v>40</v>
      </c>
      <c r="G18" s="2">
        <f>B5+B7-G15</f>
        <v>9.6438356164383556</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5" t="s">
        <v>55</v>
      </c>
    </row>
    <row r="24" spans="19:20" x14ac:dyDescent="0.25">
      <c r="S24" s="45"/>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2026-08-13T15:03:54Z</dcterms:modified>
</cp:coreProperties>
</file>