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9557B864-7E82-4165-8184-32646BB7A786}"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7" l="1"/>
  <c r="B5" i="13"/>
  <c r="L34" i="12"/>
  <c r="L33" i="11"/>
  <c r="L34" i="10"/>
  <c r="L33" i="9"/>
  <c r="L34" i="8"/>
  <c r="L34" i="7"/>
  <c r="L33" i="6"/>
  <c r="L34" i="5"/>
  <c r="L33" i="4"/>
  <c r="L34" i="1"/>
  <c r="L31" i="2"/>
  <c r="L34" i="3"/>
  <c r="K34" i="12"/>
  <c r="K33" i="11"/>
  <c r="K34" i="10"/>
  <c r="K33" i="9"/>
  <c r="K34" i="8"/>
  <c r="K34" i="7"/>
  <c r="K33" i="6"/>
  <c r="K34" i="5"/>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8"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3" i="3"/>
  <c r="H6" i="3"/>
  <c r="H15" i="3"/>
  <c r="H24" i="3"/>
  <c r="H27" i="3"/>
  <c r="H29" i="3"/>
  <c r="H28" i="3"/>
  <c r="H4" i="3"/>
  <c r="H30" i="3"/>
  <c r="H17" i="3"/>
  <c r="H2" i="3"/>
  <c r="H32" i="3"/>
  <c r="H22" i="3"/>
  <c r="H18" i="3"/>
  <c r="H23" i="3"/>
  <c r="H3" i="3"/>
  <c r="H9" i="3"/>
  <c r="H8" i="3"/>
  <c r="H11" i="3"/>
  <c r="H20" i="3"/>
  <c r="H14" i="3"/>
  <c r="H10" i="3"/>
  <c r="H25" i="3"/>
  <c r="H31" i="3"/>
  <c r="H7" i="3"/>
  <c r="H16"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2"/>
  <c r="H5" i="3"/>
  <c r="H12" i="3"/>
  <c r="H12" i="2"/>
  <c r="H20" i="2"/>
  <c r="H6" i="2"/>
  <c r="H2" i="1"/>
  <c r="H4" i="2"/>
  <c r="H26" i="5"/>
  <c r="H19" i="3"/>
  <c r="H21" i="2"/>
  <c r="H5" i="2"/>
  <c r="H14" i="2"/>
  <c r="H16" i="2"/>
  <c r="H25" i="2"/>
  <c r="H17" i="2"/>
  <c r="H27" i="2"/>
  <c r="H15" i="5"/>
  <c r="H19" i="2"/>
  <c r="H26" i="3"/>
  <c r="H29" i="2"/>
  <c r="H3" i="2"/>
  <c r="H13" i="2"/>
  <c r="H9" i="2"/>
  <c r="H7" i="2"/>
  <c r="H10" i="2"/>
  <c r="H23" i="2"/>
  <c r="H2" i="5"/>
  <c r="H15" i="2"/>
  <c r="H26" i="2"/>
  <c r="H8" i="2"/>
  <c r="H28" i="2"/>
  <c r="H22" i="2"/>
  <c r="H18" i="2"/>
  <c r="H11" i="2"/>
  <c r="H24" i="2"/>
  <c r="H26" i="12"/>
  <c r="H5" i="6"/>
  <c r="H9" i="12"/>
  <c r="H27" i="12"/>
  <c r="H27" i="10"/>
  <c r="H2" i="11"/>
  <c r="H16" i="8"/>
  <c r="H24" i="8"/>
  <c r="H29" i="10"/>
  <c r="H12" i="10"/>
  <c r="H7" i="12"/>
  <c r="H24" i="9"/>
  <c r="H19" i="9"/>
  <c r="H27" i="9"/>
  <c r="H29" i="9"/>
  <c r="H11" i="11"/>
  <c r="H13" i="12"/>
  <c r="H17" i="10"/>
  <c r="H7" i="9"/>
  <c r="H19" i="11"/>
  <c r="H8" i="10"/>
  <c r="H8" i="8"/>
  <c r="H25" i="12"/>
  <c r="H10" i="8"/>
  <c r="H24" i="10"/>
  <c r="H22" i="8"/>
  <c r="H11" i="10"/>
  <c r="H4" i="10"/>
  <c r="H5" i="10"/>
  <c r="H4" i="11"/>
  <c r="H21" i="9"/>
  <c r="H3" i="9"/>
  <c r="H28" i="9"/>
  <c r="H31" i="8"/>
  <c r="H2" i="10"/>
  <c r="H31" i="12"/>
  <c r="H13" i="10"/>
  <c r="H6" i="11"/>
  <c r="H21" i="12"/>
  <c r="H14" i="8"/>
  <c r="H25" i="9"/>
  <c r="H11" i="8"/>
  <c r="H16" i="10"/>
  <c r="H22" i="12"/>
  <c r="H18" i="8"/>
  <c r="H28" i="8"/>
  <c r="H10" i="11"/>
  <c r="H28" i="10"/>
  <c r="H30" i="12"/>
  <c r="H10" i="9"/>
  <c r="H30" i="10"/>
  <c r="H15" i="10"/>
  <c r="H19" i="8"/>
  <c r="H21" i="8"/>
  <c r="H5" i="9"/>
  <c r="H8" i="9"/>
  <c r="H28" i="11"/>
  <c r="H23" i="10"/>
  <c r="H10" i="12"/>
  <c r="H23" i="8"/>
  <c r="H14" i="10"/>
  <c r="H19" i="12"/>
  <c r="H17" i="9"/>
  <c r="H5" i="11"/>
  <c r="H22" i="11"/>
  <c r="H5" i="8"/>
  <c r="H2" i="12"/>
  <c r="H7" i="10"/>
  <c r="H3" i="11"/>
  <c r="H8" i="11"/>
  <c r="H30" i="8"/>
  <c r="H29" i="11"/>
  <c r="H18" i="9"/>
  <c r="H7" i="8"/>
  <c r="H14" i="9"/>
  <c r="H19" i="10"/>
  <c r="H6" i="8"/>
  <c r="H18" i="10"/>
  <c r="H11" i="12"/>
  <c r="H20" i="10"/>
  <c r="H31" i="9"/>
  <c r="H26" i="11"/>
  <c r="H18" i="11"/>
  <c r="H20" i="11"/>
  <c r="H9" i="10"/>
  <c r="H27" i="8"/>
  <c r="H21" i="11"/>
  <c r="H26" i="8"/>
  <c r="H15" i="9"/>
  <c r="H14" i="12"/>
  <c r="H3" i="10"/>
  <c r="H6" i="10"/>
  <c r="H30" i="11"/>
  <c r="H31" i="10"/>
  <c r="H9" i="11"/>
  <c r="H12" i="9"/>
  <c r="H22" i="9"/>
  <c r="H7" i="11"/>
  <c r="H16" i="12"/>
  <c r="H23" i="9"/>
  <c r="H17" i="12"/>
  <c r="H4" i="9"/>
  <c r="H2" i="9"/>
  <c r="H32" i="12"/>
  <c r="H6" i="12"/>
  <c r="H6" i="9"/>
  <c r="H2" i="8"/>
  <c r="H3" i="12"/>
  <c r="H4" i="8"/>
  <c r="H10" i="10"/>
  <c r="H32" i="10"/>
  <c r="H12" i="11"/>
  <c r="H25" i="11"/>
  <c r="H8" i="12"/>
  <c r="H26" i="10"/>
  <c r="H28" i="12"/>
  <c r="H17" i="8"/>
  <c r="H29" i="12"/>
  <c r="H9" i="9"/>
  <c r="H15" i="11"/>
  <c r="H31" i="11"/>
  <c r="H13" i="8"/>
  <c r="H25" i="8"/>
  <c r="H15" i="12"/>
  <c r="H23" i="11"/>
  <c r="H3" i="8"/>
  <c r="H9" i="8"/>
  <c r="H18" i="12"/>
  <c r="H20" i="12"/>
  <c r="H30" i="9"/>
  <c r="H23" i="12"/>
  <c r="H20" i="9"/>
  <c r="H24" i="12"/>
  <c r="H25" i="10"/>
  <c r="H12" i="8"/>
  <c r="H16" i="11"/>
  <c r="H12" i="12"/>
  <c r="H17" i="11"/>
  <c r="H26" i="9"/>
  <c r="H13" i="11"/>
  <c r="H27" i="11"/>
  <c r="H4" i="12"/>
  <c r="H14" i="11"/>
  <c r="H16" i="9"/>
  <c r="H15" i="8"/>
  <c r="H29" i="8"/>
  <c r="H32" i="7"/>
  <c r="H22" i="10"/>
  <c r="H11" i="9"/>
  <c r="H13" i="9"/>
  <c r="H21" i="10"/>
  <c r="H32" i="8"/>
  <c r="H5" i="12"/>
  <c r="H20" i="8"/>
  <c r="H24" i="11"/>
  <c r="H2" i="7"/>
  <c r="H9" i="5"/>
  <c r="H30" i="4"/>
  <c r="H3" i="1"/>
  <c r="H14" i="7"/>
  <c r="H29" i="7"/>
  <c r="H8" i="6"/>
  <c r="H27" i="1"/>
  <c r="H28" i="4"/>
  <c r="H10" i="7"/>
  <c r="H7" i="5"/>
  <c r="H11" i="6"/>
  <c r="H6" i="5"/>
  <c r="H6" i="1"/>
  <c r="H24" i="1"/>
  <c r="H25" i="4"/>
  <c r="H16" i="6"/>
  <c r="H2" i="6"/>
  <c r="H9" i="7"/>
  <c r="H15" i="7"/>
  <c r="H21" i="6"/>
  <c r="H12" i="1"/>
  <c r="H12" i="5"/>
  <c r="H25" i="7"/>
  <c r="H24" i="4"/>
  <c r="H20" i="1"/>
  <c r="H8" i="4"/>
  <c r="H19" i="5"/>
  <c r="H13" i="4"/>
  <c r="H7" i="1"/>
  <c r="H17" i="7"/>
  <c r="H16" i="5"/>
  <c r="H16" i="1"/>
  <c r="H20" i="5"/>
  <c r="H22" i="1"/>
  <c r="H13" i="5"/>
  <c r="H20" i="4"/>
  <c r="H3" i="5"/>
  <c r="H30" i="7"/>
  <c r="H22" i="4"/>
  <c r="H18" i="5"/>
  <c r="H18" i="4"/>
  <c r="H29" i="5"/>
  <c r="H28" i="7"/>
  <c r="H14" i="6"/>
  <c r="H31" i="1"/>
  <c r="H23" i="1"/>
  <c r="H6" i="7"/>
  <c r="H31" i="4"/>
  <c r="H28" i="5"/>
  <c r="H10" i="1"/>
  <c r="H9" i="4"/>
  <c r="H11" i="1"/>
  <c r="H19" i="1"/>
  <c r="H14" i="1"/>
  <c r="H19" i="7"/>
  <c r="H12" i="4"/>
  <c r="H4" i="5"/>
  <c r="H21" i="4"/>
  <c r="H29" i="6"/>
  <c r="H2" i="4"/>
  <c r="H15" i="1"/>
  <c r="H7" i="7"/>
  <c r="H25" i="5"/>
  <c r="H31" i="7"/>
  <c r="H21" i="5"/>
  <c r="H23" i="4"/>
  <c r="H18" i="6"/>
  <c r="H3" i="6"/>
  <c r="H16" i="7"/>
  <c r="H7" i="6"/>
  <c r="H22" i="6"/>
  <c r="H18" i="1"/>
  <c r="H21" i="1"/>
  <c r="H32" i="5"/>
  <c r="H27" i="5"/>
  <c r="H30" i="5"/>
  <c r="H30" i="1"/>
  <c r="H13" i="1"/>
  <c r="H28" i="6"/>
  <c r="H23" i="6"/>
  <c r="H13" i="6"/>
  <c r="H24" i="7"/>
  <c r="H28" i="1"/>
  <c r="H24" i="6"/>
  <c r="H15" i="6"/>
  <c r="H9" i="1"/>
  <c r="H30" i="6"/>
  <c r="H25" i="6"/>
  <c r="H22" i="5"/>
  <c r="H27" i="4"/>
  <c r="H11" i="5"/>
  <c r="H14" i="5"/>
  <c r="H5" i="4"/>
  <c r="H20" i="6"/>
  <c r="H26" i="1"/>
  <c r="H10" i="6"/>
  <c r="H24" i="5"/>
  <c r="H27" i="7"/>
  <c r="H11" i="4"/>
  <c r="H20" i="7"/>
  <c r="H23" i="7"/>
  <c r="H3" i="7"/>
  <c r="H4" i="7"/>
  <c r="H26" i="7"/>
  <c r="H25" i="1"/>
  <c r="H17" i="6"/>
  <c r="H5" i="1"/>
  <c r="H4" i="6"/>
  <c r="H21" i="7"/>
  <c r="H8" i="5"/>
  <c r="H14" i="4"/>
  <c r="H6" i="4"/>
  <c r="H6" i="6"/>
  <c r="H12" i="6"/>
  <c r="H10" i="4"/>
  <c r="H29" i="4"/>
  <c r="H9" i="6"/>
  <c r="H26" i="4"/>
  <c r="H26" i="6"/>
  <c r="H31" i="5"/>
  <c r="H8" i="7"/>
  <c r="H19" i="4"/>
  <c r="H32" i="1"/>
  <c r="H29" i="1"/>
  <c r="H5" i="7"/>
  <c r="H13" i="7"/>
  <c r="H4" i="1"/>
  <c r="H31" i="6"/>
  <c r="H27" i="6"/>
  <c r="H12" i="7"/>
  <c r="H8" i="1"/>
  <c r="H16" i="4"/>
  <c r="H17" i="1"/>
  <c r="H22" i="7"/>
  <c r="H23" i="5"/>
  <c r="H15" i="4"/>
  <c r="H11" i="7"/>
  <c r="H5" i="5"/>
  <c r="H19" i="6"/>
  <c r="H10" i="5"/>
  <c r="H17" i="4"/>
  <c r="H17" i="5"/>
  <c r="H3" i="4"/>
  <c r="H18" i="7"/>
  <c r="H4" i="4"/>
  <c r="I22" i="7" l="1"/>
  <c r="I21" i="7"/>
  <c r="I29" i="7"/>
  <c r="I28" i="7"/>
  <c r="I32" i="7"/>
  <c r="I30" i="7"/>
  <c r="I31" i="7"/>
  <c r="I24" i="7"/>
  <c r="I23" i="7"/>
  <c r="I25" i="7"/>
  <c r="I4" i="7"/>
  <c r="I3" i="7"/>
  <c r="I2" i="7"/>
  <c r="G18" i="7"/>
  <c r="G17" i="7"/>
  <c r="I17" i="7" s="1"/>
  <c r="G16" i="7"/>
  <c r="G15" i="7"/>
  <c r="G14" i="7"/>
  <c r="G11" i="7"/>
  <c r="G10" i="7"/>
  <c r="G9" i="7"/>
  <c r="G8" i="7"/>
  <c r="G7" i="7"/>
  <c r="I6" i="6"/>
  <c r="I2" i="6"/>
  <c r="I3" i="6"/>
  <c r="I4" i="6"/>
  <c r="I31" i="6"/>
  <c r="I30" i="6"/>
  <c r="I24" i="6"/>
  <c r="I26" i="6"/>
  <c r="I27" i="6"/>
  <c r="I25" i="6"/>
  <c r="I23" i="6"/>
  <c r="I20" i="6"/>
  <c r="I19" i="6"/>
  <c r="I16" i="6"/>
  <c r="I18" i="6"/>
  <c r="I17" i="6"/>
  <c r="I12" i="6"/>
  <c r="I13" i="6"/>
  <c r="I11" i="6"/>
  <c r="I9" i="6"/>
  <c r="I10" i="6"/>
  <c r="I23" i="5"/>
  <c r="I30" i="5"/>
  <c r="I29" i="5"/>
  <c r="I27" i="5"/>
  <c r="I28" i="5"/>
  <c r="I22" i="5"/>
  <c r="I21" i="5"/>
  <c r="I20" i="5"/>
  <c r="I19" i="5"/>
  <c r="I16" i="5"/>
  <c r="I13" i="5"/>
  <c r="I14" i="5"/>
  <c r="I12" i="5"/>
  <c r="I6" i="5"/>
  <c r="I5" i="5"/>
  <c r="I8" i="5"/>
  <c r="I7" i="5"/>
  <c r="I9" i="5"/>
  <c r="I2" i="4"/>
  <c r="I3" i="4"/>
  <c r="I4" i="4"/>
  <c r="I31" i="4"/>
  <c r="I30" i="4"/>
  <c r="I28" i="4"/>
  <c r="I29" i="4"/>
  <c r="I21" i="4"/>
  <c r="I24" i="4"/>
  <c r="I23" i="4"/>
  <c r="I25" i="4"/>
  <c r="I22" i="4"/>
  <c r="I15" i="4"/>
  <c r="I16" i="4"/>
  <c r="I18" i="4"/>
  <c r="I14" i="4"/>
  <c r="I17" i="4"/>
  <c r="I11" i="4"/>
  <c r="I7" i="4"/>
  <c r="I8" i="4"/>
  <c r="I10" i="4"/>
  <c r="I9" i="4"/>
  <c r="I31" i="1"/>
  <c r="I32" i="1"/>
  <c r="I28" i="1"/>
  <c r="I27" i="1"/>
  <c r="I25" i="1"/>
  <c r="I26" i="1"/>
  <c r="I24" i="1"/>
  <c r="I21" i="1"/>
  <c r="I20" i="1"/>
  <c r="I19" i="1"/>
  <c r="I18" i="1"/>
  <c r="I17" i="1"/>
  <c r="I11" i="1"/>
  <c r="I10" i="1"/>
  <c r="I14"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<sst xmlns="http://schemas.openxmlformats.org/spreadsheetml/2006/main" count="569" uniqueCount="75">
  <si>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</si>
  <si>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</si>
  <si>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</si>
  <si>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</si>
  <si>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</si>
  <si>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</si>
  <si>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</si>
  <si>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</si>
  <si>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</si>
  <si>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</si>
  <si>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</si>
  <si>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</si>
  <si>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</si>
  <si>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</si>
  <si>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</si>
  <si>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</si>
  <si>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</si>
  <si>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</si>
  <si>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</si>
  <si>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</si>
  <si>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</si>
  <si>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</si>
  <si>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</si>
  <si>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</si>
  <si>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</si>
  <si>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</si>
  <si>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</si>
  <si>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</si>
  <si>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</si>
  <si>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</si>
  <si>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</si>
  <si>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</si>
  <si>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</si>
  <si>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</si>
  <si>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</si>
  <si>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</si>
  <si>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</si>
  <si>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</si>
  <si>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</si>
  <si>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</si>
  <si>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</si>
  <si>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</si>
  <si>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</si>
  <si>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</si>
  <si>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</si>
  <si>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</si>
  <si>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</si>
  <si>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</si>
  <si>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</si>
  <si>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</si>
  <si>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</si>
  <si>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</si>
  <si>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</si>
  <si>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</si>
  <si>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</si>
  <si>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</si>
  <si>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</si>
  <si>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</si>
  <si>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</si>
  <si>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</si>
  <si>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</si>
  <si>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</si>
  <si>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</si>
  <si>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</si>
  <si>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</si>
  <si>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</si>
  <si>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</si>
  <si>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</si>
  <si>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</si>
  <si>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</si>
  <si>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</si>
  <si>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</si>
  <si>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Marko VUJEC</t>
  </si>
  <si>
    <t>Zeitkonto:</t>
  </si>
  <si>
    <t>Plus/Minus-Stunden 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</si>
</sst>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1" xfId="0" applyFill="1" applyBorder="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10.576923076923077</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Marko VUJEC</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10.576923076923077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G35" sqref="G35"/>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Marko VUJEC</v>
      </c>
      <c r="N3" s="41"/>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74</v>
      </c>
      <c r="N5" s="27">
        <f ca="1">SUM(I2:I32)</f>
        <v>6.4999999999999742</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5">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73</v>
      </c>
      <c r="N7" s="27">
        <f ca="1">Gesamt!B9+SUM(Gesamt!E2:E4)-SUM(Gesamt!J2:J4)</f>
        <v>6.4999999999999742</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71</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71</v>
      </c>
      <c r="K9" s="39"/>
      <c r="L9" s="39"/>
      <c r="M9" s="1" t="s">
        <v>25</v>
      </c>
      <c r="N9">
        <f>COUNTIF(C2:C32,"krank")</f>
        <v>0</v>
      </c>
      <c r="O9" s="35"/>
      <c r="Q9" s="7"/>
    </row>
    <row r="10" spans="1:17" x14ac:dyDescent="0.25">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25">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25">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25">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71</v>
      </c>
      <c r="K15" s="39"/>
      <c r="L15" s="39"/>
      <c r="M15" s="1" t="s">
        <v>58</v>
      </c>
      <c r="N15">
        <f>Gesamt!B5+Gesamt!B7-SUM(Gesamt!G2:G4)</f>
        <v>10.576923076923077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71</v>
      </c>
      <c r="K16" s="39"/>
      <c r="L16" s="39"/>
      <c r="O16" s="35"/>
      <c r="Q16" s="7"/>
    </row>
    <row r="17" spans="1:17" x14ac:dyDescent="0.25">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5">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71</v>
      </c>
      <c r="K23" s="39"/>
      <c r="L23" s="39"/>
      <c r="M23" s="6" t="s">
        <v>46</v>
      </c>
      <c r="N23" s="7">
        <f>Gesamt!C33</f>
        <v>8</v>
      </c>
      <c r="O23" s="35"/>
      <c r="Q23" s="7"/>
    </row>
    <row r="24" spans="1:17" x14ac:dyDescent="0.25">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25">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5">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71</v>
      </c>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71</v>
      </c>
      <c r="K30" s="39"/>
      <c r="L30" s="39"/>
      <c r="O30" s="35"/>
      <c r="Q30" s="7"/>
    </row>
    <row r="31" spans="1:17" x14ac:dyDescent="0.25">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5">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25">
      <c r="K33" s="39"/>
      <c r="L33" s="39"/>
    </row>
    <row r="34" spans="10:12" x14ac:dyDescent="0.25">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N8" sqref="N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25">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71</v>
      </c>
      <c r="K5" s="39"/>
      <c r="L5" s="39"/>
      <c r="M5" s="1" t="s">
        <v>74</v>
      </c>
      <c r="N5" s="27">
        <f ca="1">SUM(I2:I32)</f>
        <v>14.999999999999982</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73</v>
      </c>
      <c r="N7" s="27">
        <f ca="1">Gesamt!B9+SUM(Gesamt!E2:E5)-SUM(Gesamt!J2:J5)</f>
        <v>21.499999999999957</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5">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25">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10.576923076923077</v>
      </c>
      <c r="O15" s="35"/>
      <c r="Q15" s="7"/>
    </row>
    <row r="16" spans="1:17" x14ac:dyDescent="0.25">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25">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v>30</v>
      </c>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5">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25">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5">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25">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25">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25">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5">
      <c r="A32" s="23"/>
      <c r="H32" s="7"/>
      <c r="I32" s="7"/>
      <c r="J32" s="7"/>
      <c r="K32" s="39"/>
      <c r="L32" s="39"/>
    </row>
    <row r="33" spans="10:12" x14ac:dyDescent="0.25">
      <c r="J33" s="2" t="s">
        <v>68</v>
      </c>
      <c r="K33" s="39">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1">
      <formula>$C2="Feiertag"</formula>
    </cfRule>
    <cfRule type="expression" dxfId="24" priority="2">
      <formula>WEEKDAY($A2,2)&gt;=6</formula>
    </cfRule>
  </conditionalFormatting>
  <conditionalFormatting sqref="A5:I31">
    <cfRule type="expression" dxfId="23" priority="3">
      <formula>$C5="Feiertag"</formula>
    </cfRule>
    <cfRule type="expression" dxfId="22" priority="4">
      <formula>WEEKDAY($A5,2)&gt;=6</formula>
    </cfRule>
  </conditionalFormatting>
  <conditionalFormatting sqref="G2:J2 G3:I4 J3: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S22" sqref="S2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74</v>
      </c>
      <c r="N5" s="27">
        <f ca="1">SUM(I2:I32)</f>
        <v>-25.500000000000014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73</v>
      </c>
      <c r="N7" s="27">
        <f ca="1">Gesamt!B9+SUM(Gesamt!E2:E6)-SUM(Gesamt!J2:J6)</f>
        <v>-4.0000000000000568</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25">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25">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10.576923076923077</v>
      </c>
      <c r="O15" s="35"/>
      <c r="Q15" s="7"/>
    </row>
    <row r="16" spans="1:17" x14ac:dyDescent="0.25">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112.5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C19" s="2" t="s">
        <v>66</v>
      </c>
      <c r="G19" s="27">
        <f>IF(OR(C19="krank",C19="Urlaub",C19="Sonderurlaub"), H19,IF(D19&lt;=E19,(E19-D19-F19)*24,(1-D19+E19-F19)*24)+IF(C19= "Urlaub halber Tag",H19/2,0)+IF(AND(C19="Urlaub halber Tag", J19="halber Arbeitstag"),H19/2,0))</f>
        <v>0</v>
      </c>
      <c r="H19" s="27">
        <f ca="1">IF(Q19&lt;&gt;"",Q19,IF(OR(C19="Feiertag",A19&lt;Gesamt!$B$11,A19&gt;Gesamt!$B$13,),0,INDIRECT("N"&amp;WEEKDAY(A19,2)+19)))</f>
        <v>8</v>
      </c>
      <c r="I19" s="27">
        <f ca="1">IF(OR(C19="Überstundenabbau",C19="Urlaub halber Tag",E19&lt;&gt;""),G19-H19,0)</f>
        <v>-8</v>
      </c>
      <c r="J19" s="7" t="s">
        <v>71</v>
      </c>
      <c r="K19" s="39">
        <v>30</v>
      </c>
      <c r="L19" s="39"/>
      <c r="M19" s="13" t="s">
        <v>6</v>
      </c>
      <c r="O19" s="35"/>
      <c r="Q19" s="7"/>
    </row>
    <row r="20" spans="1:17" x14ac:dyDescent="0.25">
      <c r="A20" s="29">
        <v>46161</v>
      </c>
      <c r="B20" t="str">
        <f t="shared" si="0"/>
        <v>Di</v>
      </c>
      <c r="C20" s="2" t="s">
        <v>66</v>
      </c>
      <c r="G20" s="27">
        <f>IF(OR(C20="krank",C20="Urlaub",C20="Sonderurlaub"), H20,IF(D20&lt;=E20,(E20-D20-F20)*24,(1-D20+E20-F20)*24)+IF(C20= "Urlaub halber Tag",H20/2,0)+IF(AND(C20="Urlaub halber Tag", J20="halber Arbeitstag"),H20/2,0))</f>
        <v>0</v>
      </c>
      <c r="H20" s="27">
        <f ca="1">IF(Q20&lt;&gt;"",Q20,IF(OR(C20="Feiertag",A20&lt;Gesamt!$B$11,A20&gt;Gesamt!$B$13,),0,INDIRECT("N"&amp;WEEKDAY(A20,2)+19)))</f>
        <v>8</v>
      </c>
      <c r="I20" s="27">
        <f ca="1">IF(OR(C20="Überstundenabbau",C20="Urlaub halber Tag",E20&lt;&gt;""),G20-H20,0)</f>
        <v>-8</v>
      </c>
      <c r="J20" s="7" t="s">
        <v>71</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IF(OR(C21="krank",C21="Urlaub",C21="Sonderurlaub"), H21,IF(D21&lt;=E21,(E21-D21-F21)*24,(1-D21+E21-F21)*24)+IF(C21= "Urlaub halber Tag",H21/2,0)+IF(AND(C21="Urlaub halber Tag", J21="halber Arbeitstag"),H21/2,0))</f>
        <v>7.9999999999999982</v>
      </c>
      <c r="H21" s="27">
        <f ca="1">IF(Q21&lt;&gt;"",Q21,IF(OR(C21="Feiertag",A21&lt;Gesamt!$B$11,A21&gt;Gesamt!$B$13,),0,INDIRECT("N"&amp;WEEKDAY(A21,2)+19)))</f>
        <v>8</v>
      </c>
      <c r="I21" s="27">
        <f ca="1">IF(OR(C21="Überstundenabbau",C21="Urlaub halber Tag",E21&lt;&gt;""),G21-H21,0)</f>
        <v>-1.7763568394002505E-15</v>
      </c>
      <c r="J21" s="7" t="s">
        <v>71</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IF(OR(C22="krank",C22="Urlaub",C22="Sonderurlaub"), H22,IF(D22&lt;=E22,(E22-D22-F22)*24,(1-D22+E22-F22)*24)+IF(C22= "Urlaub halber Tag",H22/2,0)+IF(AND(C22="Urlaub halber Tag", J22="halber Arbeitstag"),H22/2,0))</f>
        <v>7.9999999999999982</v>
      </c>
      <c r="H22" s="27">
        <f ca="1">IF(Q22&lt;&gt;"",Q22,IF(OR(C22="Feiertag",A22&lt;Gesamt!$B$11,A22&gt;Gesamt!$B$13,),0,INDIRECT("N"&amp;WEEKDAY(A22,2)+19)))</f>
        <v>8</v>
      </c>
      <c r="I22" s="27">
        <f ca="1">IF(OR(C22="Überstundenabbau",C22="Urlaub halber Tag",E22&lt;&gt;""),G22-H22,0)</f>
        <v>-1.7763568394002505E-15</v>
      </c>
      <c r="J22" s="7" t="s">
        <v>71</v>
      </c>
      <c r="K22" s="39">
        <v>30</v>
      </c>
      <c r="L22" s="39"/>
      <c r="M22" s="6" t="s">
        <v>45</v>
      </c>
      <c r="N22" s="7">
        <f>Gesamt!C32</f>
        <v>8</v>
      </c>
      <c r="O22" s="35"/>
      <c r="Q22" s="7"/>
    </row>
    <row r="23" spans="1:17" x14ac:dyDescent="0.25">
      <c r="A23" s="29">
        <v>46164</v>
      </c>
      <c r="B23" t="str">
        <f t="shared" si="0"/>
        <v>Fr</v>
      </c>
      <c r="D23" s="24">
        <v>0.29166666666666669</v>
      </c>
      <c r="E23" s="24">
        <v>0.5</v>
      </c>
      <c r="G23" s="27">
        <f>IF(OR(C23="krank",C23="Urlaub",C23="Sonderurlaub"), H23,IF(D23&lt;=E23,(E23-D23-F23)*24,(1-D23+E23-F23)*24)+IF(C23= "Urlaub halber Tag",H23/2,0)+IF(AND(C23="Urlaub halber Tag", J23="halber Arbeitstag"),H23/2,0))</f>
        <v>5</v>
      </c>
      <c r="H23" s="27">
        <f ca="1">IF(Q23&lt;&gt;"",Q23,IF(OR(C23="Feiertag",A23&lt;Gesamt!$B$11,A23&gt;Gesamt!$B$13,),0,INDIRECT("N"&amp;WEEKDAY(A23,2)+19)))</f>
        <v>6.5</v>
      </c>
      <c r="I23" s="27">
        <f ca="1">IF(OR(C23="Überstundenabbau",C23="Urlaub halber Tag",E23&lt;&gt;""),G23-H23,0)</f>
        <v>-1.5</v>
      </c>
      <c r="J23" s="7"/>
      <c r="K23" s="39">
        <v>30</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M5" sqref="M5"/>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Marko VUJEC</v>
      </c>
      <c r="N3" s="41"/>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71</v>
      </c>
      <c r="K5" s="39"/>
      <c r="L5" s="39"/>
      <c r="M5" s="1" t="s">
        <v>74</v>
      </c>
      <c r="N5" s="27">
        <f ca="1">SUM(I2:I32)</f>
        <v>11.99999999999998</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71</v>
      </c>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71</v>
      </c>
      <c r="K7" s="39"/>
      <c r="L7" s="39"/>
      <c r="M7" s="1" t="s">
        <v>73</v>
      </c>
      <c r="N7" s="27">
        <f ca="1">Gesamt!B9+SUM(Gesamt!E2:E7)-SUM(Gesamt!J2:J7)</f>
        <v>7.9999999999999236</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71</v>
      </c>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71</v>
      </c>
      <c r="K13" s="39">
        <v>30</v>
      </c>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71</v>
      </c>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71</v>
      </c>
      <c r="K15" s="39"/>
      <c r="L15" s="39"/>
      <c r="M15" s="1" t="s">
        <v>58</v>
      </c>
      <c r="N15">
        <f>Gesamt!B5+Gesamt!B7-SUM(Gesamt!G2:G7)</f>
        <v>10.576923076923077</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174</v>
      </c>
      <c r="O17" s="35"/>
      <c r="Q17" s="7"/>
    </row>
    <row r="18" spans="1:17" x14ac:dyDescent="0.25">
      <c r="A18" s="29">
        <v>46190</v>
      </c>
      <c r="B18" t="str">
        <f t="shared" si="0"/>
        <v>Mi</v>
      </c>
      <c r="D18" s="24">
        <v>0.29166666666666669</v>
      </c>
      <c r="E18" s="24">
        <v>0.75</v>
      </c>
      <c r="F18" s="24">
        <v>4.1666666666666664E-2</v>
      </c>
      <c r="G18" s="27">
        <f t="shared" si="1"/>
        <v>10</v>
      </c>
      <c r="H18" s="27">
        <f ca="1">IF(Q18&lt;&gt;"",Q18,IF(OR(C18="Feiertag",A18&lt;Gesamt!$B$11,A18&gt;Gesamt!$B$13,),0,INDIRECT("N"&amp;WEEKDAY(A18,2)+19)))</f>
        <v>8</v>
      </c>
      <c r="I18" s="27">
        <f t="shared" ca="1" si="2"/>
        <v>2</v>
      </c>
      <c r="J18" s="7" t="s">
        <v>71</v>
      </c>
      <c r="K18" s="39">
        <v>30</v>
      </c>
      <c r="L18" s="39"/>
      <c r="O18" s="35"/>
      <c r="Q18" s="7"/>
    </row>
    <row r="19" spans="1:17" x14ac:dyDescent="0.25">
      <c r="A19" s="29">
        <v>46191</v>
      </c>
      <c r="B19" t="str">
        <f t="shared" si="0"/>
        <v>Do</v>
      </c>
      <c r="D19" s="24">
        <v>0.29166666666666669</v>
      </c>
      <c r="E19" s="24">
        <v>0.75</v>
      </c>
      <c r="F19" s="24">
        <v>4.1666666666666664E-2</v>
      </c>
      <c r="G19" s="27">
        <f t="shared" si="1"/>
        <v>10</v>
      </c>
      <c r="H19" s="27">
        <f ca="1">IF(Q19&lt;&gt;"",Q19,IF(OR(C19="Feiertag",A19&lt;Gesamt!$B$11,A19&gt;Gesamt!$B$13,),0,INDIRECT("N"&amp;WEEKDAY(A19,2)+19)))</f>
        <v>8</v>
      </c>
      <c r="I19" s="27">
        <f t="shared" ca="1" si="2"/>
        <v>2</v>
      </c>
      <c r="J19" s="7" t="s">
        <v>71</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71</v>
      </c>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71</v>
      </c>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5">
      <c r="A23" s="29">
        <v>46195</v>
      </c>
      <c r="B23" t="str">
        <f t="shared" si="0"/>
        <v>Mo</v>
      </c>
      <c r="D23" s="24">
        <v>0.29166666666666669</v>
      </c>
      <c r="E23" s="24">
        <v>0.75</v>
      </c>
      <c r="F23" s="24">
        <v>4.1666666666666664E-2</v>
      </c>
      <c r="G23" s="27">
        <f t="shared" si="1"/>
        <v>10</v>
      </c>
      <c r="H23" s="27">
        <f ca="1">IF(Q23&lt;&gt;"",Q23,IF(OR(C23="Feiertag",A23&lt;Gesamt!$B$11,A23&gt;Gesamt!$B$13,),0,INDIRECT("N"&amp;WEEKDAY(A23,2)+19)))</f>
        <v>8</v>
      </c>
      <c r="I23" s="27">
        <f t="shared" ca="1" si="2"/>
        <v>2</v>
      </c>
      <c r="J23" s="7" t="s">
        <v>71</v>
      </c>
      <c r="K23" s="39">
        <v>30</v>
      </c>
      <c r="L23" s="39"/>
      <c r="M23" s="6" t="s">
        <v>46</v>
      </c>
      <c r="N23" s="7">
        <f>Gesamt!C33</f>
        <v>8</v>
      </c>
      <c r="O23" s="35"/>
      <c r="Q23" s="7"/>
    </row>
    <row r="24" spans="1:17" x14ac:dyDescent="0.25">
      <c r="A24" s="29">
        <v>46196</v>
      </c>
      <c r="B24" t="str">
        <f t="shared" si="0"/>
        <v>Di</v>
      </c>
      <c r="D24" s="24">
        <v>0.29166666666666669</v>
      </c>
      <c r="E24" s="24">
        <v>0.75</v>
      </c>
      <c r="F24" s="24">
        <v>4.1666666666666664E-2</v>
      </c>
      <c r="G24" s="27">
        <f t="shared" si="1"/>
        <v>10</v>
      </c>
      <c r="H24" s="27">
        <f ca="1">IF(Q24&lt;&gt;"",Q24,IF(OR(C24="Feiertag",A24&lt;Gesamt!$B$11,A24&gt;Gesamt!$B$13,),0,INDIRECT("N"&amp;WEEKDAY(A24,2)+19)))</f>
        <v>8</v>
      </c>
      <c r="I24" s="27">
        <f t="shared" ca="1" si="2"/>
        <v>2</v>
      </c>
      <c r="J24" s="7" t="s">
        <v>71</v>
      </c>
      <c r="K24" s="39">
        <v>30</v>
      </c>
      <c r="L24" s="39"/>
      <c r="M24" s="6" t="s">
        <v>47</v>
      </c>
      <c r="N24" s="7">
        <f>Gesamt!C34</f>
        <v>6.5</v>
      </c>
      <c r="O24" s="35"/>
      <c r="Q24" s="7"/>
    </row>
    <row r="25" spans="1:17" x14ac:dyDescent="0.25">
      <c r="A25" s="29">
        <v>46197</v>
      </c>
      <c r="B25" t="str">
        <f t="shared" si="0"/>
        <v>Mi</v>
      </c>
      <c r="D25" s="24">
        <v>0.29166666666666669</v>
      </c>
      <c r="E25" s="24">
        <v>0.75</v>
      </c>
      <c r="F25" s="24">
        <v>4.1666666666666664E-2</v>
      </c>
      <c r="G25" s="27">
        <f t="shared" si="1"/>
        <v>10</v>
      </c>
      <c r="H25" s="27">
        <f ca="1">IF(Q25&lt;&gt;"",Q25,IF(OR(C25="Feiertag",A25&lt;Gesamt!$B$11,A25&gt;Gesamt!$B$13,),0,INDIRECT("N"&amp;WEEKDAY(A25,2)+19)))</f>
        <v>8</v>
      </c>
      <c r="I25" s="27">
        <f t="shared" ca="1" si="2"/>
        <v>2</v>
      </c>
      <c r="J25" s="7" t="s">
        <v>71</v>
      </c>
      <c r="K25" s="39">
        <v>30</v>
      </c>
      <c r="L25" s="39"/>
      <c r="M25" s="6" t="s">
        <v>48</v>
      </c>
      <c r="N25" s="7">
        <f>Gesamt!C35</f>
        <v>0</v>
      </c>
      <c r="O25" s="35"/>
      <c r="Q25" s="7"/>
    </row>
    <row r="26" spans="1:17" x14ac:dyDescent="0.25">
      <c r="A26" s="29">
        <v>46198</v>
      </c>
      <c r="B26" t="str">
        <f t="shared" si="0"/>
        <v>Do</v>
      </c>
      <c r="D26" s="24">
        <v>0.29166666666666669</v>
      </c>
      <c r="E26" s="24">
        <v>0.75</v>
      </c>
      <c r="F26" s="24">
        <v>4.1666666666666664E-2</v>
      </c>
      <c r="G26" s="27">
        <f t="shared" si="1"/>
        <v>10</v>
      </c>
      <c r="H26" s="27">
        <f ca="1">IF(Q26&lt;&gt;"",Q26,IF(OR(C26="Feiertag",A26&lt;Gesamt!$B$11,A26&gt;Gesamt!$B$13,),0,INDIRECT("N"&amp;WEEKDAY(A26,2)+19)))</f>
        <v>8</v>
      </c>
      <c r="I26" s="27">
        <f t="shared" ca="1" si="2"/>
        <v>2</v>
      </c>
      <c r="J26" s="7" t="s">
        <v>71</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71</v>
      </c>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71</v>
      </c>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71</v>
      </c>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3"/>
      <c r="H32" s="7"/>
      <c r="I32" s="7"/>
      <c r="J32" s="7"/>
      <c r="K32" s="39"/>
      <c r="L32" s="39"/>
      <c r="Q32" s="7"/>
    </row>
    <row r="33" spans="10:12" x14ac:dyDescent="0.25">
      <c r="J33" s="2" t="s">
        <v>68</v>
      </c>
      <c r="K33" s="39">
        <f>SUM(K2:K32)</f>
        <v>510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9">
      <formula>$C2="Feiertag"</formula>
    </cfRule>
    <cfRule type="expression" dxfId="16" priority="10">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9">
      <formula>$C2="Feiertag"</formula>
    </cfRule>
    <cfRule type="expression" dxfId="12" priority="2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4" zoomScaleNormal="100" workbookViewId="0">
      <selection activeCell="O17" sqref="O1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Marko VUJEC</v>
      </c>
      <c r="N3" s="41"/>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74</v>
      </c>
      <c r="N5" s="27">
        <f ca="1">SUM(I2:I32)</f>
        <v>6.4999999999999822</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C7" s="2" t="s">
        <v>22</v>
      </c>
      <c r="G7" s="27">
        <f t="shared" ca="1" si="1"/>
        <v>8</v>
      </c>
      <c r="H7" s="27">
        <f ca="1">IF(Q7&lt;&gt;"",Q7,IF(OR(C7="Feiertag",A7&lt;Gesamt!$B$11,A7&gt;Gesamt!$B$13,),0,INDIRECT("N"&amp;WEEKDAY(A7,2)+19)))</f>
        <v>8</v>
      </c>
      <c r="I7" s="27">
        <f t="shared" si="2"/>
        <v>0</v>
      </c>
      <c r="J7" s="7"/>
      <c r="K7" s="39"/>
      <c r="L7" s="39"/>
      <c r="M7" s="1" t="s">
        <v>73</v>
      </c>
      <c r="N7" s="27">
        <f ca="1">Gesamt!B9+SUM(Gesamt!E2:E8)-SUM(Gesamt!J2:J8)</f>
        <v>14.499999999999906</v>
      </c>
      <c r="O7" s="35"/>
      <c r="Q7" s="7"/>
    </row>
    <row r="8" spans="1:17" x14ac:dyDescent="0.25">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25">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0.57692307692307665</v>
      </c>
      <c r="O15" s="35"/>
      <c r="Q15" s="7"/>
    </row>
    <row r="16" spans="1:17" x14ac:dyDescent="0.25">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44">
        <f>176.5-38.5*2</f>
        <v>99.5</v>
      </c>
      <c r="Q17" s="7"/>
    </row>
    <row r="18" spans="1:17" x14ac:dyDescent="0.25">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v>30</v>
      </c>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0</v>
      </c>
      <c r="I32" s="27">
        <f t="shared" ca="1" si="2"/>
        <v>6.5</v>
      </c>
      <c r="J32" s="7" t="s">
        <v>71</v>
      </c>
      <c r="K32" s="39">
        <v>30</v>
      </c>
      <c r="L32" s="39"/>
      <c r="O32" s="35"/>
      <c r="Q32" s="7"/>
    </row>
    <row r="33" spans="10:12" x14ac:dyDescent="0.25">
      <c r="K33" s="39"/>
      <c r="L33" s="39"/>
    </row>
    <row r="34" spans="10:12" x14ac:dyDescent="0.25">
      <c r="J34" s="2" t="s">
        <v>68</v>
      </c>
      <c r="K34" s="39">
        <f>SUM(K2:K33)</f>
        <v>390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73</v>
      </c>
      <c r="N7" s="27">
        <f ca="1">Gesamt!B9+SUM(Gesamt!E2:E9)-SUM(Gesamt!J2:J9)</f>
        <v>14.499999999999906</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0.57692307692307665</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Marko VUJEC</v>
      </c>
      <c r="N3" s="41"/>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73</v>
      </c>
      <c r="N7" s="27">
        <f ca="1">Gesamt!B9+SUM(Gesamt!E2:E10)-SUM(Gesamt!J2:J10)</f>
        <v>14.499999999999906</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0.57692307692307665</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73</v>
      </c>
      <c r="N7" s="27">
        <f ca="1">Gesamt!B9+SUM(Gesamt!E2:E11)-SUM(Gesamt!J2:J11)</f>
        <v>14.499999999999906</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0.57692307692307665</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Marko VUJEC</v>
      </c>
      <c r="N3" s="41"/>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73</v>
      </c>
      <c r="N7" s="27">
        <f ca="1">Gesamt!B9+SUM(Gesamt!E2:E12)-SUM(Gesamt!J2:J12)</f>
        <v>14.499999999999906</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0.57692307692307665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D33" sqref="D33"/>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Marko VUJEC</v>
      </c>
      <c r="N3" s="41"/>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74</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73</v>
      </c>
      <c r="N7" s="27">
        <f ca="1">Gesamt!B9+SUM(Gesamt!E2:E13)-SUM(Gesamt!J2:J13)</f>
        <v>14.499999999999906</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0.57692307692307665</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6" sqref="B6"/>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6.4999999999999742</v>
      </c>
      <c r="F4" s="8">
        <f>März!N9</f>
        <v>0</v>
      </c>
      <c r="G4" s="2">
        <f>März!N13</f>
        <v>0</v>
      </c>
      <c r="H4" s="7">
        <f>März!N17</f>
        <v>176.5</v>
      </c>
      <c r="I4" s="7"/>
      <c r="J4" s="7">
        <v>0</v>
      </c>
      <c r="Z4" s="2" t="b">
        <v>1</v>
      </c>
    </row>
    <row r="5" spans="1:26" x14ac:dyDescent="0.25">
      <c r="A5" s="1" t="s">
        <v>28</v>
      </c>
      <c r="B5" s="2">
        <f>25/52*22</f>
        <v>10.576923076923077</v>
      </c>
      <c r="D5" s="6" t="s">
        <v>12</v>
      </c>
      <c r="E5" s="7">
        <f ca="1">April!N5</f>
        <v>14.999999999999982</v>
      </c>
      <c r="F5" s="8">
        <f>April!N9</f>
        <v>0</v>
      </c>
      <c r="G5" s="2">
        <f>April!N13</f>
        <v>0</v>
      </c>
      <c r="H5" s="7">
        <f>April!N17</f>
        <v>177</v>
      </c>
      <c r="I5" s="7"/>
      <c r="J5" s="7">
        <v>0</v>
      </c>
      <c r="Z5" s="2" t="b">
        <v>1</v>
      </c>
    </row>
    <row r="6" spans="1:26" x14ac:dyDescent="0.25">
      <c r="D6" s="6" t="s">
        <v>13</v>
      </c>
      <c r="E6" s="7">
        <f ca="1">Mai!N5</f>
        <v>-25.500000000000014</v>
      </c>
      <c r="F6" s="8">
        <f>Mai!N9</f>
        <v>0</v>
      </c>
      <c r="G6" s="2">
        <f>Mai!N13</f>
        <v>0</v>
      </c>
      <c r="H6" s="7">
        <f>Mai!N17</f>
        <v>112.5</v>
      </c>
      <c r="I6" s="7"/>
      <c r="J6" s="7">
        <v>0</v>
      </c>
      <c r="Z6" s="2" t="b">
        <v>0</v>
      </c>
    </row>
    <row r="7" spans="1:26" x14ac:dyDescent="0.25">
      <c r="A7" s="1" t="s">
        <v>30</v>
      </c>
      <c r="B7" s="2">
        <v>0</v>
      </c>
      <c r="D7" s="6" t="s">
        <v>14</v>
      </c>
      <c r="E7" s="7">
        <f ca="1">Juni!N5</f>
        <v>11.99999999999998</v>
      </c>
      <c r="F7" s="8">
        <f>Juni!N9</f>
        <v>0</v>
      </c>
      <c r="G7" s="2">
        <f>Juni!N13</f>
        <v>0</v>
      </c>
      <c r="H7" s="7">
        <f>Juni!N17</f>
        <v>174</v>
      </c>
      <c r="I7" s="7"/>
      <c r="J7" s="7">
        <v>0</v>
      </c>
      <c r="Z7" s="2" t="b">
        <v>0</v>
      </c>
    </row>
    <row r="8" spans="1:26" x14ac:dyDescent="0.25">
      <c r="D8" s="6" t="s">
        <v>15</v>
      </c>
      <c r="E8" s="7">
        <f ca="1">Juli!N5</f>
        <v>6.4999999999999822</v>
      </c>
      <c r="F8" s="8">
        <f>Juli!N9</f>
        <v>0</v>
      </c>
      <c r="G8" s="2">
        <f>Juli!N13</f>
        <v>10</v>
      </c>
      <c r="H8" s="7">
        <f ca="1">Juli!N17</f>
        <v>176.5</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46083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46233</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14.499999999999906</v>
      </c>
      <c r="F15" s="8">
        <f>SUM(F2:F13)</f>
        <v>0</v>
      </c>
      <c r="G15" s="2">
        <f>SUM(G2:G13)</f>
        <v>10</v>
      </c>
      <c r="H15" s="7">
        <f ca="1">SUM(H2:H13)</f>
        <v>816.5</v>
      </c>
      <c r="I15" s="7"/>
      <c r="J15" s="7">
        <f>SUM(J2:J13)</f>
        <v>0</v>
      </c>
    </row>
    <row r="16" spans="1:26" x14ac:dyDescent="0.25">
      <c r="A16" s="6" t="s">
        <v>9</v>
      </c>
      <c r="B16" s="7">
        <f>Januar!N27</f>
        <v>38.5</v>
      </c>
    </row>
    <row r="17" spans="1:7" x14ac:dyDescent="0.25">
      <c r="A17" s="6" t="s">
        <v>10</v>
      </c>
      <c r="B17" s="7">
        <f>Februar!N27</f>
        <v>38.5</v>
      </c>
      <c r="D17" s="4" t="s">
        <v>39</v>
      </c>
      <c r="E17" s="7">
        <f ca="1">SUM(E2:E13)+B9-J15</f>
        <v>14.499999999999906</v>
      </c>
    </row>
    <row r="18" spans="1:7" x14ac:dyDescent="0.25">
      <c r="A18" s="6" t="s">
        <v>11</v>
      </c>
      <c r="B18" s="7">
        <f>März!N27</f>
        <v>38.5</v>
      </c>
      <c r="D18" s="9" t="s">
        <v>40</v>
      </c>
      <c r="G18" s="2">
        <f>B5+B7-G15</f>
        <v>0.57692307692307665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2026-08-13T15:15:36Z</dcterms:modified>
</cp:coreProperties>
</file>