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9E2FD696-57C5-44ED-848A-8C8D163A84C0}" xr6:coauthVersionLast="47" xr6:coauthVersionMax="47" xr10:uidLastSave="{00000000-0000-0000-0000-000000000000}"/>
  <bookViews>
    <workbookView xWindow="10560" yWindow="25812"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8" l="1"/>
  <c r="O17" i="7"/>
  <c r="O31"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6" i="9"/>
  <c r="G7" i="9"/>
  <c r="G8" i="9"/>
  <c r="G9" i="9"/>
  <c r="G10" i="9"/>
  <c r="G11" i="9"/>
  <c r="G12" i="9"/>
  <c r="G13" i="9"/>
  <c r="G14" i="9"/>
  <c r="G15" i="9"/>
  <c r="G16" i="9"/>
  <c r="G17" i="9"/>
  <c r="G18" i="9"/>
  <c r="G19" i="9"/>
  <c r="G20" i="9"/>
  <c r="G21" i="9"/>
  <c r="G22" i="9"/>
  <c r="G23" i="9"/>
  <c r="G24" i="9"/>
  <c r="G25" i="9"/>
  <c r="G26" i="9"/>
  <c r="G27" i="9"/>
  <c r="G28" i="9"/>
  <c r="G29" i="9"/>
  <c r="G30" i="9"/>
  <c r="G31" i="9"/>
  <c r="G3" i="8"/>
  <c r="G4" i="8"/>
  <c r="G5" i="8"/>
  <c r="G6" i="8"/>
  <c r="G7" i="8"/>
  <c r="G8" i="8"/>
  <c r="G9" i="8"/>
  <c r="G10" i="8"/>
  <c r="G16" i="8"/>
  <c r="G17" i="8"/>
  <c r="G23" i="8"/>
  <c r="G24" i="8"/>
  <c r="G30" i="8"/>
  <c r="G31" i="8"/>
  <c r="G2" i="8"/>
  <c r="G3" i="7"/>
  <c r="G4" i="7"/>
  <c r="G5" i="7"/>
  <c r="G6" i="7"/>
  <c r="G12" i="7"/>
  <c r="G13"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18" i="8"/>
  <c r="I19" i="8"/>
  <c r="I20" i="8"/>
  <c r="I21" i="8"/>
  <c r="I22" i="8"/>
  <c r="I23" i="8"/>
  <c r="I24" i="8"/>
  <c r="I25" i="8"/>
  <c r="I26" i="8"/>
  <c r="I27" i="8"/>
  <c r="I28" i="8"/>
  <c r="I29" i="8"/>
  <c r="I30" i="8"/>
  <c r="I31" i="8"/>
  <c r="I32" i="8"/>
  <c r="I2" i="8"/>
  <c r="I5" i="7"/>
  <c r="I6" i="7"/>
  <c r="I7" i="7"/>
  <c r="I8" i="7"/>
  <c r="I9" i="7"/>
  <c r="I10" i="7"/>
  <c r="I11" i="7"/>
  <c r="I12" i="7"/>
  <c r="I13" i="7"/>
  <c r="I14" i="7"/>
  <c r="I15" i="7"/>
  <c r="I16" i="7"/>
  <c r="I17" i="7"/>
  <c r="I18"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7" i="3"/>
  <c r="H3" i="3"/>
  <c r="H10" i="3"/>
  <c r="H2" i="3"/>
  <c r="H6" i="3"/>
  <c r="H11" i="3"/>
  <c r="H9" i="3"/>
  <c r="H4" i="3"/>
  <c r="H28" i="3"/>
  <c r="H31" i="3"/>
  <c r="H15" i="3"/>
  <c r="H18" i="3"/>
  <c r="H21" i="3"/>
  <c r="H22" i="3"/>
  <c r="H30" i="3"/>
  <c r="H14" i="3"/>
  <c r="H25" i="3"/>
  <c r="H17" i="3"/>
  <c r="H32" i="3"/>
  <c r="H24" i="3"/>
  <c r="H27" i="3"/>
  <c r="H13" i="3"/>
  <c r="H23" i="3"/>
  <c r="H20" i="3"/>
  <c r="H29" i="3"/>
  <c r="H16"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26" i="12"/>
  <c r="H16" i="8"/>
  <c r="H2" i="5"/>
  <c r="H15" i="5"/>
  <c r="H5" i="6"/>
  <c r="H2" i="11"/>
  <c r="H9" i="12"/>
  <c r="H26" i="5"/>
  <c r="H27" i="10"/>
  <c r="H27" i="12"/>
  <c r="H29" i="9"/>
  <c r="H3" i="10"/>
  <c r="H15" i="7"/>
  <c r="H7" i="2"/>
  <c r="H21" i="2"/>
  <c r="H16" i="1"/>
  <c r="H5" i="4"/>
  <c r="H17" i="2"/>
  <c r="H5" i="5"/>
  <c r="H30" i="10"/>
  <c r="H17" i="11"/>
  <c r="H14" i="10"/>
  <c r="H23" i="6"/>
  <c r="H3" i="11"/>
  <c r="H21" i="4"/>
  <c r="H11" i="12"/>
  <c r="H15" i="11"/>
  <c r="H11" i="7"/>
  <c r="H17" i="10"/>
  <c r="H18" i="4"/>
  <c r="H10" i="10"/>
  <c r="H6" i="5"/>
  <c r="H7" i="1"/>
  <c r="H14" i="12"/>
  <c r="H6" i="4"/>
  <c r="H29" i="8"/>
  <c r="H23" i="2"/>
  <c r="H18" i="8"/>
  <c r="H11" i="10"/>
  <c r="H24" i="6"/>
  <c r="H2" i="2"/>
  <c r="H8" i="10"/>
  <c r="H12" i="10"/>
  <c r="H20" i="12"/>
  <c r="H3" i="1"/>
  <c r="H32" i="12"/>
  <c r="H4" i="6"/>
  <c r="H31" i="7"/>
  <c r="H16" i="11"/>
  <c r="H3" i="12"/>
  <c r="H12" i="2"/>
  <c r="H31" i="1"/>
  <c r="H5" i="1"/>
  <c r="H19" i="5"/>
  <c r="H27" i="4"/>
  <c r="H21" i="7"/>
  <c r="H11" i="1"/>
  <c r="H10" i="2"/>
  <c r="H8" i="9"/>
  <c r="H2" i="7"/>
  <c r="H13" i="1"/>
  <c r="H28" i="4"/>
  <c r="H30" i="1"/>
  <c r="H22" i="2"/>
  <c r="H16" i="9"/>
  <c r="H25" i="8"/>
  <c r="H22" i="10"/>
  <c r="H17" i="4"/>
  <c r="H5" i="2"/>
  <c r="H10" i="11"/>
  <c r="H20" i="10"/>
  <c r="H30" i="8"/>
  <c r="H31" i="8"/>
  <c r="H21" i="10"/>
  <c r="H3" i="2"/>
  <c r="H6" i="10"/>
  <c r="H5" i="9"/>
  <c r="H10" i="12"/>
  <c r="H27" i="5"/>
  <c r="H18" i="7"/>
  <c r="H26" i="7"/>
  <c r="H26" i="1"/>
  <c r="H4" i="7"/>
  <c r="H13" i="7"/>
  <c r="H31" i="11"/>
  <c r="H21" i="12"/>
  <c r="H6" i="8"/>
  <c r="H9" i="2"/>
  <c r="H5" i="12"/>
  <c r="H8" i="7"/>
  <c r="H8" i="2"/>
  <c r="H14" i="6"/>
  <c r="H6" i="9"/>
  <c r="H15" i="4"/>
  <c r="H16" i="6"/>
  <c r="H3" i="6"/>
  <c r="H23" i="8"/>
  <c r="H30" i="12"/>
  <c r="H13" i="6"/>
  <c r="H10" i="7"/>
  <c r="H9" i="4"/>
  <c r="H7" i="7"/>
  <c r="H7" i="9"/>
  <c r="H23" i="7"/>
  <c r="H10" i="6"/>
  <c r="H6" i="6"/>
  <c r="H19" i="1"/>
  <c r="H25" i="6"/>
  <c r="H29" i="6"/>
  <c r="H2" i="12"/>
  <c r="H19" i="7"/>
  <c r="H26" i="2"/>
  <c r="H19" i="4"/>
  <c r="H14" i="11"/>
  <c r="H26" i="11"/>
  <c r="H15" i="10"/>
  <c r="H18" i="11"/>
  <c r="H28" i="9"/>
  <c r="H21" i="11"/>
  <c r="H23" i="4"/>
  <c r="H12" i="6"/>
  <c r="H11" i="9"/>
  <c r="H9" i="7"/>
  <c r="H20" i="9"/>
  <c r="H25" i="9"/>
  <c r="H12" i="7"/>
  <c r="H4" i="10"/>
  <c r="H22" i="11"/>
  <c r="H23" i="9"/>
  <c r="H18" i="5"/>
  <c r="H32" i="10"/>
  <c r="H13" i="5"/>
  <c r="H22" i="8"/>
  <c r="H26" i="6"/>
  <c r="H2" i="10"/>
  <c r="H22" i="1"/>
  <c r="H6" i="12"/>
  <c r="H5" i="10"/>
  <c r="H24" i="5"/>
  <c r="H29" i="5"/>
  <c r="H24" i="10"/>
  <c r="H7" i="5"/>
  <c r="H14" i="4"/>
  <c r="H25" i="4"/>
  <c r="H9" i="9"/>
  <c r="H15" i="2"/>
  <c r="H11" i="4"/>
  <c r="H27" i="7"/>
  <c r="H27" i="9"/>
  <c r="H25" i="1"/>
  <c r="H28" i="2"/>
  <c r="H25" i="2"/>
  <c r="H30" i="5"/>
  <c r="H26" i="8"/>
  <c r="H13" i="11"/>
  <c r="H23" i="11"/>
  <c r="H30" i="4"/>
  <c r="H6" i="1"/>
  <c r="H15" i="8"/>
  <c r="H29" i="2"/>
  <c r="H6" i="2"/>
  <c r="H3" i="7"/>
  <c r="H25" i="11"/>
  <c r="H26" i="10"/>
  <c r="H12" i="8"/>
  <c r="H22" i="7"/>
  <c r="H18" i="10"/>
  <c r="H4" i="12"/>
  <c r="H13" i="9"/>
  <c r="H28" i="7"/>
  <c r="H28" i="12"/>
  <c r="H23" i="5"/>
  <c r="H12" i="9"/>
  <c r="H8" i="5"/>
  <c r="H32" i="7"/>
  <c r="H24" i="12"/>
  <c r="H13" i="4"/>
  <c r="H18" i="6"/>
  <c r="H14" i="1"/>
  <c r="H23" i="10"/>
  <c r="H17" i="8"/>
  <c r="H17" i="6"/>
  <c r="H12" i="1"/>
  <c r="H14" i="8"/>
  <c r="H25" i="12"/>
  <c r="H27" i="8"/>
  <c r="H17" i="5"/>
  <c r="H17" i="12"/>
  <c r="H19" i="11"/>
  <c r="H10" i="4"/>
  <c r="H27" i="6"/>
  <c r="H10" i="8"/>
  <c r="H20" i="7"/>
  <c r="H11" i="2"/>
  <c r="H9" i="1"/>
  <c r="H14" i="7"/>
  <c r="H15" i="12"/>
  <c r="H2" i="1"/>
  <c r="H32" i="1"/>
  <c r="H28" i="11"/>
  <c r="H19" i="10"/>
  <c r="H12" i="11"/>
  <c r="H2" i="6"/>
  <c r="H11" i="11"/>
  <c r="H12" i="4"/>
  <c r="H30" i="7"/>
  <c r="H24" i="11"/>
  <c r="H13" i="2"/>
  <c r="H25" i="7"/>
  <c r="H25" i="10"/>
  <c r="H21" i="9"/>
  <c r="H4" i="5"/>
  <c r="H22" i="4"/>
  <c r="H21" i="6"/>
  <c r="H14" i="2"/>
  <c r="H18" i="12"/>
  <c r="H27" i="11"/>
  <c r="H7" i="8"/>
  <c r="H9" i="10"/>
  <c r="H10" i="5"/>
  <c r="H21" i="5"/>
  <c r="H26" i="3"/>
  <c r="H23" i="1"/>
  <c r="H14" i="9"/>
  <c r="H13" i="8"/>
  <c r="H31" i="5"/>
  <c r="H26" i="9"/>
  <c r="H24" i="4"/>
  <c r="H17" i="9"/>
  <c r="H27" i="2"/>
  <c r="H19" i="3"/>
  <c r="H16" i="7"/>
  <c r="H28" i="8"/>
  <c r="H26" i="4"/>
  <c r="H24" i="7"/>
  <c r="H7" i="11"/>
  <c r="H10" i="9"/>
  <c r="H3" i="4"/>
  <c r="H19" i="6"/>
  <c r="H22" i="6"/>
  <c r="H8" i="6"/>
  <c r="H31" i="12"/>
  <c r="H24" i="1"/>
  <c r="H21" i="1"/>
  <c r="H18" i="9"/>
  <c r="H31" i="6"/>
  <c r="H19" i="12"/>
  <c r="H8" i="12"/>
  <c r="H2" i="8"/>
  <c r="H16" i="4"/>
  <c r="H28" i="5"/>
  <c r="H20" i="5"/>
  <c r="H9" i="6"/>
  <c r="H8" i="1"/>
  <c r="H20" i="6"/>
  <c r="H3" i="5"/>
  <c r="H15" i="9"/>
  <c r="H6" i="11"/>
  <c r="H13" i="12"/>
  <c r="H15" i="6"/>
  <c r="H16" i="10"/>
  <c r="H22" i="5"/>
  <c r="H10" i="1"/>
  <c r="H13" i="10"/>
  <c r="H4" i="8"/>
  <c r="H7" i="12"/>
  <c r="H29" i="4"/>
  <c r="H9" i="5"/>
  <c r="H29" i="10"/>
  <c r="H31" i="9"/>
  <c r="H11" i="5"/>
  <c r="H27" i="1"/>
  <c r="H29" i="11"/>
  <c r="H22" i="12"/>
  <c r="H23" i="12"/>
  <c r="H4" i="11"/>
  <c r="H11" i="8"/>
  <c r="H9" i="11"/>
  <c r="H32" i="5"/>
  <c r="H9" i="8"/>
  <c r="H17" i="7"/>
  <c r="H28" i="10"/>
  <c r="H20" i="11"/>
  <c r="H16" i="12"/>
  <c r="H18" i="1"/>
  <c r="H20" i="1"/>
  <c r="H16" i="2"/>
  <c r="H32" i="8"/>
  <c r="H4" i="1"/>
  <c r="H8" i="4"/>
  <c r="H20" i="4"/>
  <c r="H20" i="2"/>
  <c r="H31" i="10"/>
  <c r="H30" i="6"/>
  <c r="H14" i="5"/>
  <c r="H11" i="6"/>
  <c r="H30" i="9"/>
  <c r="H31" i="4"/>
  <c r="H15" i="1"/>
  <c r="H12" i="12"/>
  <c r="H24" i="9"/>
  <c r="H17" i="1"/>
  <c r="H12" i="5"/>
  <c r="H5" i="11"/>
  <c r="H5" i="7"/>
  <c r="H24" i="8"/>
  <c r="H21" i="8"/>
  <c r="H24" i="2"/>
  <c r="H7" i="6"/>
  <c r="H25" i="5"/>
  <c r="H19" i="8"/>
  <c r="H3" i="9"/>
  <c r="H22" i="9"/>
  <c r="H16" i="5"/>
  <c r="H29" i="12"/>
  <c r="H4" i="2"/>
  <c r="H8" i="8"/>
  <c r="H2" i="4"/>
  <c r="H28" i="1"/>
  <c r="H29" i="7"/>
  <c r="H18" i="2"/>
  <c r="H5" i="8"/>
  <c r="H7" i="10"/>
  <c r="H4" i="4"/>
  <c r="H6" i="7"/>
  <c r="H3" i="8"/>
  <c r="H2" i="9"/>
  <c r="H29" i="1"/>
  <c r="H30" i="11"/>
  <c r="H4" i="9"/>
  <c r="H20" i="8"/>
  <c r="H19" i="2"/>
  <c r="H19" i="9"/>
  <c r="H8" i="11"/>
  <c r="H28" i="6"/>
  <c r="G5" i="9" l="1"/>
  <c r="G4" i="9"/>
  <c r="G3" i="9"/>
  <c r="G2" i="9"/>
  <c r="G15" i="8"/>
  <c r="G14" i="8"/>
  <c r="G13" i="8"/>
  <c r="I13" i="8" s="1"/>
  <c r="G12" i="8"/>
  <c r="G11" i="8"/>
  <c r="I11" i="8" s="1"/>
  <c r="G32" i="8"/>
  <c r="G29" i="8"/>
  <c r="G28" i="8"/>
  <c r="G27" i="8"/>
  <c r="G26" i="8"/>
  <c r="G25" i="8"/>
  <c r="G22" i="8"/>
  <c r="G21" i="8"/>
  <c r="G20" i="8"/>
  <c r="G19" i="8"/>
  <c r="G18" i="8"/>
  <c r="I15" i="8"/>
  <c r="I12" i="8"/>
  <c r="I14" i="8"/>
  <c r="I7" i="8"/>
  <c r="I4" i="8"/>
  <c r="I6" i="8"/>
  <c r="I5" i="8"/>
  <c r="I8" i="8"/>
  <c r="I4" i="7"/>
  <c r="I2" i="7"/>
  <c r="I3" i="7"/>
  <c r="G11" i="7"/>
  <c r="G10" i="7"/>
  <c r="G9" i="7"/>
  <c r="G8" i="7"/>
  <c r="G7" i="7"/>
  <c r="G18" i="7"/>
  <c r="G17" i="7"/>
  <c r="G16" i="7"/>
  <c r="G15" i="7"/>
  <c r="G14" i="7"/>
  <c r="I31" i="7"/>
  <c r="I32" i="7"/>
  <c r="I30" i="7"/>
  <c r="I28" i="7"/>
  <c r="I29" i="7"/>
  <c r="I25" i="7"/>
  <c r="I21" i="7"/>
  <c r="I22" i="7"/>
  <c r="I24" i="7"/>
  <c r="I23" i="7"/>
  <c r="G20" i="6"/>
  <c r="N17" i="6" s="1"/>
  <c r="H7" i="13" s="1"/>
  <c r="I6" i="6"/>
  <c r="I4" i="6"/>
  <c r="I2" i="6"/>
  <c r="I3" i="6"/>
  <c r="I30" i="6"/>
  <c r="I31" i="6"/>
  <c r="I25" i="6"/>
  <c r="I23" i="6"/>
  <c r="I27" i="6"/>
  <c r="I26" i="6"/>
  <c r="I24" i="6"/>
  <c r="I11" i="6"/>
  <c r="I10" i="6"/>
  <c r="I9" i="6"/>
  <c r="I13" i="6"/>
  <c r="I12" i="6"/>
  <c r="I18" i="6"/>
  <c r="I17" i="6"/>
  <c r="I19" i="6"/>
  <c r="I16" i="6"/>
  <c r="I28" i="5"/>
  <c r="I30" i="5"/>
  <c r="I29" i="5"/>
  <c r="I27" i="5"/>
  <c r="I16" i="5"/>
  <c r="I14" i="5"/>
  <c r="I13" i="5"/>
  <c r="I12" i="5"/>
  <c r="I9" i="5"/>
  <c r="I7" i="5"/>
  <c r="I5" i="5"/>
  <c r="I6" i="5"/>
  <c r="I8" i="5"/>
  <c r="I20" i="5"/>
  <c r="I19" i="5"/>
  <c r="I23" i="5"/>
  <c r="I22" i="5"/>
  <c r="I21" i="5"/>
  <c r="G2" i="5"/>
  <c r="N17" i="5" s="1"/>
  <c r="H6" i="13" s="1"/>
  <c r="I4" i="4"/>
  <c r="I3" i="4"/>
  <c r="I2" i="4"/>
  <c r="I28" i="4"/>
  <c r="I30" i="4"/>
  <c r="I29" i="4"/>
  <c r="I31" i="4"/>
  <c r="I25" i="4"/>
  <c r="I21" i="4"/>
  <c r="I22" i="4"/>
  <c r="I23" i="4"/>
  <c r="I24" i="4"/>
  <c r="I17" i="4"/>
  <c r="I15" i="4"/>
  <c r="I16" i="4"/>
  <c r="I14" i="4"/>
  <c r="I18" i="4"/>
  <c r="I7" i="4"/>
  <c r="I10" i="4"/>
  <c r="I8" i="4"/>
  <c r="I11" i="4"/>
  <c r="I9" i="4"/>
  <c r="I31" i="1"/>
  <c r="I32" i="1"/>
  <c r="I26" i="1"/>
  <c r="I25" i="1"/>
  <c r="I28" i="1"/>
  <c r="I24" i="1"/>
  <c r="I27" i="1"/>
  <c r="I19" i="1"/>
  <c r="I20" i="1"/>
  <c r="I18" i="1"/>
  <c r="I17" i="1"/>
  <c r="I21" i="1"/>
  <c r="I11" i="1"/>
  <c r="I13" i="1"/>
  <c r="I14" i="1"/>
  <c r="I12" i="1"/>
  <c r="I10" i="1"/>
  <c r="I6" i="1"/>
  <c r="I3" i="1"/>
  <c r="I4" i="1"/>
  <c r="I5" i="1"/>
  <c r="I7" i="1"/>
  <c r="I28" i="2"/>
  <c r="I25" i="2"/>
  <c r="I26" i="2"/>
  <c r="I27" i="2"/>
  <c r="I24" i="2"/>
  <c r="I20" i="2"/>
  <c r="I21" i="2"/>
  <c r="I19" i="2"/>
  <c r="I17" i="2"/>
  <c r="I18" i="2"/>
  <c r="I14" i="2"/>
  <c r="I12" i="2"/>
  <c r="I11" i="2"/>
  <c r="I10" i="2"/>
  <c r="I13" i="2"/>
  <c r="I3" i="2"/>
  <c r="I7" i="2"/>
  <c r="I6"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9" l="1"/>
  <c r="H10" i="13" s="1"/>
  <c r="N17" i="8"/>
  <c r="H9" i="13" s="1"/>
  <c r="N17" i="7"/>
  <c r="H8" i="13" s="1"/>
  <c r="I20" i="6"/>
  <c r="N5" i="6" s="1"/>
  <c r="E7" i="13" s="1"/>
  <c r="I32" i="3"/>
  <c r="I24" i="3"/>
  <c r="N17" i="12"/>
  <c r="H13" i="13" s="1"/>
  <c r="N5" i="12"/>
  <c r="E13" i="13" s="1"/>
  <c r="N5" i="1"/>
  <c r="E4" i="13" s="1"/>
  <c r="N5" i="8"/>
  <c r="E9" i="13" s="1"/>
  <c r="N5" i="7"/>
  <c r="E8"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<sst xmlns="http://schemas.openxmlformats.org/spreadsheetml/2006/main" count="657" uniqueCount="84">
  <si>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</si>
  <si>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</si>
  <si>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</si>
  <si>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</si>
  <si>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</si>
  <si>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</si>
  <si>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</si>
  <si>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</si>
  <si>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</si>
  <si>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</si>
  <si>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</si>
  <si>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</si>
  <si>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</si>
  <si>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</si>
  <si>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</si>
  <si>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</si>
  <si>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</si>
  <si>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</si>
  <si>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</si>
  <si>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</si>
  <si>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</si>
  <si>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</si>
  <si>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</si>
  <si>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</si>
  <si>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</si>
  <si>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</si>
  <si>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</si>
  <si>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</si>
  <si>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</si>
  <si>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</si>
  <si>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</si>
  <si>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</si>
  <si>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</si>
  <si>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</si>
  <si>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</si>
  <si>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</si>
  <si>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</si>
  <si>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</si>
  <si>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</si>
  <si>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</si>
  <si>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</si>
  <si>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</si>
  <si>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</si>
  <si>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</si>
  <si>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</si>
  <si>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</si>
  <si>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</si>
  <si>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</si>
  <si>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</si>
  <si>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</si>
  <si>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</si>
  <si>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</si>
  <si>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</si>
  <si>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</si>
  <si>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</si>
  <si>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</si>
  <si>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</si>
  <si>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</si>
  <si>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</si>
  <si>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</si>
  <si>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</si>
  <si>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</si>
  <si>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</si>
  <si>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</si>
  <si>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</si>
  <si>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</si>
  <si>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</si>
  <si>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</si>
  <si>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</si>
  <si>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</si>
  <si>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</si>
  <si>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</si>
  <si>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Gerrit Wichers</t>
  </si>
  <si>
    <t>Wien</t>
  </si>
  <si>
    <t>Vorschuß € 1010,00</t>
  </si>
  <si>
    <t>Belege € 105,10</t>
  </si>
  <si>
    <t>Wien PVA</t>
  </si>
  <si>
    <t>Schlier</t>
  </si>
  <si>
    <t>Eichstädt</t>
  </si>
  <si>
    <t>Stand 31.05.:</t>
  </si>
  <si>
    <t>Kranführerschein € 38,50</t>
  </si>
  <si>
    <t>Triftern</t>
  </si>
  <si>
    <t>Ohne URL + KRANK</t>
  </si>
  <si>
    <t>Exekution € 838,15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</si>
</sst>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0">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0" fillId="11" borderId="1" xfId="0" applyFill="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6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Gerrit Wichers</v>
      </c>
      <c r="N3" s="47"/>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35">
      <c r="K33" s="39"/>
      <c r="L33" s="39"/>
    </row>
    <row r="34" spans="10:12" x14ac:dyDescent="0.35">
      <c r="J34" s="2" t="s">
        <v>68</v>
      </c>
      <c r="K34" s="39">
        <f>SUM(K2:K33)</f>
        <v>450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9" priority="1">
      <formula>$C2="Feiertag"</formula>
    </cfRule>
    <cfRule type="expression" dxfId="5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6"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7" t="str">
        <f>Gesamt!A3</f>
        <v>Gerrit Wichers</v>
      </c>
      <c r="N3" s="47"/>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28</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35">
      <c r="A30" s="29"/>
      <c r="B30"/>
      <c r="G30" s="27"/>
      <c r="H30" s="27"/>
      <c r="I30" s="27"/>
      <c r="J30" s="7"/>
      <c r="K30" s="39"/>
      <c r="L30" s="39"/>
      <c r="M30" s="42" t="s">
        <v>74</v>
      </c>
      <c r="O30" s="35"/>
      <c r="Q30" s="7"/>
    </row>
    <row r="31" spans="1:17" x14ac:dyDescent="0.35">
      <c r="A31" s="23"/>
      <c r="H31" s="7"/>
      <c r="I31" s="7"/>
      <c r="J31" s="2" t="s">
        <v>68</v>
      </c>
      <c r="K31" s="39">
        <f>SUM(K2:K30)</f>
        <v>840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57" priority="7">
      <formula>$C3="Feiertag"</formula>
    </cfRule>
    <cfRule type="expression" dxfId="56" priority="8">
      <formula>WEEKDAY($A3,2)&gt;=6</formula>
    </cfRule>
  </conditionalFormatting>
  <conditionalFormatting sqref="A8:I29">
    <cfRule type="expression" dxfId="55" priority="1">
      <formula>$C8="Feiertag"</formula>
    </cfRule>
    <cfRule type="expression" dxfId="54" priority="2">
      <formula>WEEKDAY($A8,2)&gt;=6</formula>
    </cfRule>
  </conditionalFormatting>
  <conditionalFormatting sqref="A2:J2 G3:J3 G4:I7 J4:J29">
    <cfRule type="expression" dxfId="53" priority="9">
      <formula>$C2="Feiertag"</formula>
    </cfRule>
    <cfRule type="expression" dxfId="52"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0"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7" t="str">
        <f>Gesamt!A3</f>
        <v>Gerrit Wichers</v>
      </c>
      <c r="N3" s="47"/>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-8.1712414612411521E-14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28</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2" t="s">
        <v>74</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M32" s="43" t="s">
        <v>75</v>
      </c>
      <c r="O32" s="35"/>
      <c r="Q32" s="7"/>
    </row>
    <row r="33" spans="10:12" x14ac:dyDescent="0.35">
      <c r="K33" s="39"/>
      <c r="L33" s="39"/>
    </row>
    <row r="34" spans="10:12" x14ac:dyDescent="0.35">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51" priority="9">
      <formula>$C3="Feiertag"</formula>
    </cfRule>
    <cfRule type="expression" dxfId="50" priority="10">
      <formula>WEEKDAY($A3,2)&gt;=6</formula>
    </cfRule>
  </conditionalFormatting>
  <conditionalFormatting sqref="A8:I32">
    <cfRule type="expression" dxfId="49" priority="1">
      <formula>$C8="Feiertag"</formula>
    </cfRule>
    <cfRule type="expression" dxfId="48" priority="2">
      <formula>WEEKDAY($A8,2)&gt;=6</formula>
    </cfRule>
  </conditionalFormatting>
  <conditionalFormatting sqref="A2:J2 G3:J3 G4:I7 J4:J32">
    <cfRule type="expression" dxfId="47" priority="11">
      <formula>$C2="Feiertag"</formula>
    </cfRule>
    <cfRule type="expression" dxfId="4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21" sqref="D21:F25"/>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v>17</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v>17</v>
      </c>
      <c r="M3" s="47" t="str">
        <f>Gesamt!A3</f>
        <v>Gerrit Wichers</v>
      </c>
      <c r="N3" s="47"/>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v>30</v>
      </c>
      <c r="L4" s="39">
        <v>17</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76</v>
      </c>
      <c r="K5" s="39">
        <v>30</v>
      </c>
      <c r="L5" s="39">
        <v>17</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-1.1191048088221578E-13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v>17</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v>17</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v>17</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v>17</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76</v>
      </c>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76</v>
      </c>
      <c r="K13" s="39"/>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v>17</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v>17</v>
      </c>
      <c r="M15" s="1" t="s">
        <v>58</v>
      </c>
      <c r="N15">
        <f>Gesamt!B5+Gesamt!B7-SUM(Gesamt!G2:G5)</f>
        <v>28</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v>17</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v>17</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v>30</v>
      </c>
      <c r="L18" s="39">
        <v>17</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76</v>
      </c>
      <c r="K19" s="39">
        <v>30</v>
      </c>
      <c r="L19" s="39">
        <v>17</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76</v>
      </c>
      <c r="K20" s="39">
        <v>30</v>
      </c>
      <c r="L20" s="39">
        <v>17</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v>17</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v>17</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v>17</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v>17</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v>17</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30</v>
      </c>
      <c r="L28" s="39">
        <v>17</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v>17</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v>17</v>
      </c>
      <c r="M30" s="42" t="s">
        <v>74</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v>17</v>
      </c>
      <c r="O31" s="35"/>
      <c r="Q31" s="7"/>
    </row>
    <row r="32" spans="1:17" x14ac:dyDescent="0.35">
      <c r="A32" s="23"/>
      <c r="H32" s="7"/>
      <c r="I32" s="7"/>
      <c r="J32" s="7"/>
      <c r="K32" s="39"/>
      <c r="L32" s="39"/>
    </row>
    <row r="33" spans="10:12" x14ac:dyDescent="0.35">
      <c r="J33" s="2" t="s">
        <v>68</v>
      </c>
      <c r="K33" s="39">
        <f>SUM(K2:K32)</f>
        <v>720</v>
      </c>
      <c r="L33" s="39">
        <f>SUM(L2:L32)</f>
        <v>408</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45" priority="1">
      <formula>$C2="Feiertag"</formula>
    </cfRule>
    <cfRule type="expression" dxfId="44" priority="2">
      <formula>WEEKDAY($A2,2)&gt;=6</formula>
    </cfRule>
  </conditionalFormatting>
  <conditionalFormatting sqref="A5:I31">
    <cfRule type="expression" dxfId="43" priority="3">
      <formula>$C5="Feiertag"</formula>
    </cfRule>
    <cfRule type="expression" dxfId="42" priority="4">
      <formula>WEEKDAY($A5,2)&gt;=6</formula>
    </cfRule>
  </conditionalFormatting>
  <conditionalFormatting sqref="G2:J2 G3:I4 J3:J31">
    <cfRule type="expression" dxfId="41" priority="11">
      <formula>$C2="Feiertag"</formula>
    </cfRule>
    <cfRule type="expression" dxfId="4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Gerrit Wichers</v>
      </c>
      <c r="N3" s="47"/>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-1.3677947663381929E-13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v>30</v>
      </c>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v>30</v>
      </c>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v>35.299999999999997</v>
      </c>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77</v>
      </c>
      <c r="K14" s="39">
        <v>35.299999999999997</v>
      </c>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77</v>
      </c>
      <c r="K15" s="39"/>
      <c r="L15" s="39"/>
      <c r="M15" s="1" t="s">
        <v>58</v>
      </c>
      <c r="N15">
        <f>Gesamt!B5+Gesamt!B7-SUM(Gesamt!G2:G6)</f>
        <v>28</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77</v>
      </c>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77</v>
      </c>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77</v>
      </c>
      <c r="K18" s="39">
        <v>35.299999999999997</v>
      </c>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77</v>
      </c>
      <c r="K19" s="39">
        <v>35.299999999999997</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77</v>
      </c>
      <c r="K20" s="39">
        <v>35.299999999999997</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v>35.299999999999997</v>
      </c>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78</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78</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c r="K29" s="39"/>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M31" s="42" t="s">
        <v>74</v>
      </c>
      <c r="N31" s="2" t="s">
        <v>79</v>
      </c>
      <c r="O31" s="44">
        <f>1010*5</f>
        <v>5050</v>
      </c>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533.00000000000011</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4">
    <cfRule type="expression" dxfId="39" priority="7">
      <formula>$C12="Feiertag"</formula>
    </cfRule>
    <cfRule type="expression" dxfId="38" priority="8">
      <formula>WEEKDAY($A12,2)&gt;=6</formula>
    </cfRule>
  </conditionalFormatting>
  <conditionalFormatting sqref="A19:F23">
    <cfRule type="expression" dxfId="37" priority="11">
      <formula>$C19="Feiertag"</formula>
    </cfRule>
    <cfRule type="expression" dxfId="36" priority="12">
      <formula>WEEKDAY($A19,2)&gt;=6</formula>
    </cfRule>
  </conditionalFormatting>
  <conditionalFormatting sqref="A15:I18">
    <cfRule type="expression" dxfId="35" priority="5">
      <formula>$C15="Feiertag"</formula>
    </cfRule>
    <cfRule type="expression" dxfId="34" priority="6">
      <formula>WEEKDAY($A15,2)&gt;=6</formula>
    </cfRule>
  </conditionalFormatting>
  <conditionalFormatting sqref="A24:I30">
    <cfRule type="expression" dxfId="33" priority="1">
      <formula>$C24="Feiertag"</formula>
    </cfRule>
    <cfRule type="expression" dxfId="32" priority="2">
      <formula>WEEKDAY($A24,2)&gt;=6</formula>
    </cfRule>
  </conditionalFormatting>
  <conditionalFormatting sqref="A2:J11">
    <cfRule type="expression" dxfId="31" priority="9">
      <formula>$C2="Feiertag"</formula>
    </cfRule>
    <cfRule type="expression" dxfId="30" priority="10">
      <formula>WEEKDAY($A2,2)&gt;=6</formula>
    </cfRule>
  </conditionalFormatting>
  <conditionalFormatting sqref="G12:J12 G13:I14 J13:J20 G19:I20 G21:J21 G22:I23 J22:J30 A31:J32">
    <cfRule type="expression" dxfId="29" priority="13">
      <formula>$C12="Feiertag"</formula>
    </cfRule>
    <cfRule type="expression" dxfId="28" priority="14">
      <formula>WEEKDAY($A12,2)&gt;=6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7" zoomScale="85" zoomScaleNormal="85" workbookViewId="0">
      <selection activeCell="D23" sqref="D23:F27"/>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7" t="str">
        <f>Gesamt!A3</f>
        <v>Gerrit Wichers</v>
      </c>
      <c r="N3" s="47"/>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73</v>
      </c>
      <c r="K5" s="39">
        <v>30</v>
      </c>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73</v>
      </c>
      <c r="K6" s="39">
        <v>30</v>
      </c>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73</v>
      </c>
      <c r="K7" s="39">
        <v>30</v>
      </c>
      <c r="L7" s="39"/>
      <c r="M7" s="1" t="s">
        <v>59</v>
      </c>
      <c r="N7" s="27">
        <f ca="1">Gesamt!B9+SUM(Gesamt!E2:E7)-SUM(Gesamt!J2:J7)</f>
        <v>-1.6697754290362354E-13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73</v>
      </c>
      <c r="K8" s="39">
        <v>30</v>
      </c>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73</v>
      </c>
      <c r="K13" s="39">
        <v>30</v>
      </c>
      <c r="L13" s="39"/>
      <c r="M13" s="1" t="s">
        <v>26</v>
      </c>
      <c r="N13">
        <f>COUNTIF(C2:C32, "Urlaub")+COUNTIF(C2:C32,"Urlaub halber Tag")/2</f>
        <v>1</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73</v>
      </c>
      <c r="K14" s="39">
        <v>30</v>
      </c>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73</v>
      </c>
      <c r="K15" s="39">
        <v>30</v>
      </c>
      <c r="L15" s="39"/>
      <c r="M15" s="1" t="s">
        <v>58</v>
      </c>
      <c r="N15">
        <f>Gesamt!B5+Gesamt!B7-SUM(Gesamt!G2:G7)</f>
        <v>27</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 ca="1">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46192</v>
      </c>
      <c r="B20" t="str">
        <f t="shared" si="0"/>
        <v>Fr</v>
      </c>
      <c r="C20" s="2" t="s">
        <v>22</v>
      </c>
      <c r="D20" s="24">
        <v>0.29166666666666669</v>
      </c>
      <c r="E20" s="24">
        <v>0.5625</v>
      </c>
      <c r="G20" s="27">
        <f t="shared" ca="1" si="1"/>
        <v>6.5</v>
      </c>
      <c r="H20" s="27">
        <f ca="1">IF(Q20&lt;&gt;"",Q20,IF(OR(C20="Feiertag",A20&lt;Gesamt!$B$11,A20&gt;Gesamt!$B$13,),0,INDIRECT("N"&amp;WEEKDAY(A20,2)+19)))</f>
        <v>6.5</v>
      </c>
      <c r="I20" s="27">
        <f t="shared" ca="1" si="2"/>
        <v>0</v>
      </c>
      <c r="J20" s="7" t="s">
        <v>73</v>
      </c>
      <c r="K20" s="39">
        <v>30</v>
      </c>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73</v>
      </c>
      <c r="K21" s="39">
        <v>30</v>
      </c>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73</v>
      </c>
      <c r="K27" s="39">
        <v>30</v>
      </c>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73</v>
      </c>
      <c r="K28" s="39">
        <v>30</v>
      </c>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73</v>
      </c>
      <c r="K29" s="39">
        <v>30</v>
      </c>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5" t="s">
        <v>74</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c r="M31" s="45" t="s">
        <v>80</v>
      </c>
      <c r="O31" s="35"/>
      <c r="Q31" s="7"/>
    </row>
    <row r="32" spans="1:17" x14ac:dyDescent="0.35">
      <c r="A32" s="23"/>
      <c r="H32" s="7"/>
      <c r="I32" s="7"/>
      <c r="J32" s="7"/>
      <c r="K32" s="39"/>
      <c r="L32" s="39"/>
      <c r="Q32" s="7"/>
    </row>
    <row r="33" spans="10:12" x14ac:dyDescent="0.35">
      <c r="J33" s="2" t="s">
        <v>68</v>
      </c>
      <c r="K33" s="39">
        <f>SUM(K2:K32)</f>
        <v>900</v>
      </c>
      <c r="L33" s="39">
        <f>SUM(L2:L32)</f>
        <v>51</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27" priority="3">
      <formula>$C2="Feiertag"</formula>
    </cfRule>
    <cfRule type="expression" dxfId="26" priority="4">
      <formula>WEEKDAY($A2,2)&gt;=6</formula>
    </cfRule>
  </conditionalFormatting>
  <conditionalFormatting sqref="A5:I31">
    <cfRule type="expression" dxfId="25" priority="1">
      <formula>$C5="Feiertag"</formula>
    </cfRule>
    <cfRule type="expression" dxfId="24" priority="2">
      <formula>WEEKDAY($A5,2)&gt;=6</formula>
    </cfRule>
  </conditionalFormatting>
  <conditionalFormatting sqref="G2:J2 G3:I4 J3:J31">
    <cfRule type="expression" dxfId="23" priority="13">
      <formula>$C2="Feiertag"</formula>
    </cfRule>
    <cfRule type="expression" dxfId="2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opLeftCell="A10" zoomScaleNormal="100" workbookViewId="0">
      <selection activeCell="G37" sqref="G3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7" t="str">
        <f>Gesamt!A3</f>
        <v>Gerrit Wichers</v>
      </c>
      <c r="N3" s="47"/>
      <c r="O3" s="35"/>
      <c r="Q3" s="7"/>
    </row>
    <row r="4" spans="1:17" x14ac:dyDescent="0.3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-1.7763568394002505E-14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C7" s="2" t="s">
        <v>22</v>
      </c>
      <c r="G7" s="27">
        <f t="shared" ca="1" si="1"/>
        <v>8</v>
      </c>
      <c r="H7" s="27">
        <f ca="1">IF(Q7&lt;&gt;"",Q7,IF(OR(C7="Feiertag",A7&lt;Gesamt!$B$11,A7&gt;Gesamt!$B$13,),0,INDIRECT("N"&amp;WEEKDAY(A7,2)+19)))</f>
        <v>8</v>
      </c>
      <c r="I7" s="27">
        <f t="shared" si="2"/>
        <v>0</v>
      </c>
      <c r="J7" s="7"/>
      <c r="K7" s="39"/>
      <c r="L7" s="39"/>
      <c r="M7" s="1" t="s">
        <v>59</v>
      </c>
      <c r="N7" s="27">
        <f ca="1">Gesamt!B9+SUM(Gesamt!E2:E8)-SUM(Gesamt!J2:J8)</f>
        <v>-1.8474111129762605E-13</v>
      </c>
      <c r="O7" s="35"/>
      <c r="Q7" s="7"/>
    </row>
    <row r="8" spans="1:17" x14ac:dyDescent="0.35">
      <c r="A8" s="29">
        <v>46210</v>
      </c>
      <c r="B8" t="str">
        <f t="shared" si="0"/>
        <v>Di</v>
      </c>
      <c r="C8" s="2" t="s">
        <v>22</v>
      </c>
      <c r="G8" s="27">
        <f t="shared" ca="1" si="1"/>
        <v>8</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C9" s="2" t="s">
        <v>22</v>
      </c>
      <c r="G9" s="27">
        <f t="shared" ca="1" si="1"/>
        <v>8</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C10" s="2" t="s">
        <v>22</v>
      </c>
      <c r="G10" s="27">
        <f t="shared" ca="1" si="1"/>
        <v>8</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C11" s="2" t="s">
        <v>22</v>
      </c>
      <c r="G11" s="27">
        <f t="shared" ca="1" si="1"/>
        <v>6.5</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10</v>
      </c>
      <c r="O13" s="35"/>
      <c r="Q13" s="7"/>
    </row>
    <row r="14" spans="1:17" x14ac:dyDescent="0.35">
      <c r="A14" s="29">
        <v>46216</v>
      </c>
      <c r="B14" t="str">
        <f t="shared" si="0"/>
        <v>Mo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C15" s="2" t="s">
        <v>22</v>
      </c>
      <c r="G15" s="27">
        <f t="shared" ca="1" si="1"/>
        <v>8</v>
      </c>
      <c r="H15" s="27">
        <f ca="1">IF(Q15&lt;&gt;"",Q15,IF(OR(C15="Feiertag",A15&lt;Gesamt!$B$11,A15&gt;Gesamt!$B$13,),0,INDIRECT("N"&amp;WEEKDAY(A15,2)+19)))</f>
        <v>8</v>
      </c>
      <c r="I15" s="27">
        <f t="shared" si="2"/>
        <v>0</v>
      </c>
      <c r="J15" s="7"/>
      <c r="K15" s="39"/>
      <c r="L15" s="39"/>
      <c r="M15" s="1" t="s">
        <v>58</v>
      </c>
      <c r="N15">
        <f>Gesamt!B5+Gesamt!B7-SUM(Gesamt!G2:G8)</f>
        <v>17</v>
      </c>
      <c r="O15" s="35"/>
      <c r="Q15" s="7"/>
    </row>
    <row r="16" spans="1:17" x14ac:dyDescent="0.35">
      <c r="A16" s="29">
        <v>46218</v>
      </c>
      <c r="B16" t="str">
        <f t="shared" si="0"/>
        <v>Mi</v>
      </c>
      <c r="C16" s="2" t="s">
        <v>22</v>
      </c>
      <c r="G16" s="27">
        <f t="shared" ca="1" si="1"/>
        <v>8</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C17" s="2" t="s">
        <v>22</v>
      </c>
      <c r="G17" s="27">
        <f t="shared" ca="1" si="1"/>
        <v>8</v>
      </c>
      <c r="H17" s="27">
        <f ca="1">IF(Q17&lt;&gt;"",Q17,IF(OR(C17="Feiertag",A17&lt;Gesamt!$B$11,A17&gt;Gesamt!$B$13,),0,INDIRECT("N"&amp;WEEKDAY(A17,2)+19)))</f>
        <v>8</v>
      </c>
      <c r="I17" s="27">
        <f t="shared" si="2"/>
        <v>0</v>
      </c>
      <c r="J17" s="7"/>
      <c r="K17" s="39"/>
      <c r="L17" s="39"/>
      <c r="M17" s="1" t="s">
        <v>50</v>
      </c>
      <c r="N17" s="27">
        <f ca="1">SUM(G2:G32)</f>
        <v>176.5</v>
      </c>
      <c r="O17" s="46">
        <f>176.5-38.5*2</f>
        <v>99.5</v>
      </c>
      <c r="Q17" s="7"/>
    </row>
    <row r="18" spans="1:17" x14ac:dyDescent="0.35">
      <c r="A18" s="29">
        <v>46220</v>
      </c>
      <c r="B18" t="str">
        <f t="shared" si="0"/>
        <v>Fr</v>
      </c>
      <c r="C18" s="2" t="s">
        <v>22</v>
      </c>
      <c r="G18" s="27">
        <f t="shared" ca="1" si="1"/>
        <v>6.5</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v>30</v>
      </c>
      <c r="L20" s="39">
        <v>17</v>
      </c>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73</v>
      </c>
      <c r="K26" s="39">
        <v>30</v>
      </c>
      <c r="L26" s="39">
        <v>17</v>
      </c>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73</v>
      </c>
      <c r="K27" s="39">
        <v>30</v>
      </c>
      <c r="L27" s="39">
        <v>17</v>
      </c>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73</v>
      </c>
      <c r="K32" s="39">
        <v>30</v>
      </c>
      <c r="L32" s="39">
        <v>17</v>
      </c>
      <c r="O32" s="35"/>
      <c r="Q32" s="7"/>
    </row>
    <row r="33" spans="10:12" x14ac:dyDescent="0.35">
      <c r="K33" s="39"/>
      <c r="L33" s="39"/>
    </row>
    <row r="34" spans="10:12" x14ac:dyDescent="0.35">
      <c r="J34" s="2" t="s">
        <v>68</v>
      </c>
      <c r="K34" s="39">
        <f>SUM(K2:K33)</f>
        <v>480</v>
      </c>
      <c r="L34" s="39">
        <f>SUM(L2:L33)</f>
        <v>272</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1:F25">
    <cfRule type="expression" dxfId="21" priority="5">
      <formula>$C21="Feiertag"</formula>
    </cfRule>
    <cfRule type="expression" dxfId="20" priority="6">
      <formula>WEEKDAY($A21,2)&gt;=6</formula>
    </cfRule>
  </conditionalFormatting>
  <conditionalFormatting sqref="A26:I32">
    <cfRule type="expression" dxfId="19" priority="3">
      <formula>$C26="Feiertag"</formula>
    </cfRule>
    <cfRule type="expression" dxfId="18" priority="4">
      <formula>WEEKDAY($A26,2)&gt;=6</formula>
    </cfRule>
  </conditionalFormatting>
  <conditionalFormatting sqref="A2:J20">
    <cfRule type="expression" dxfId="17" priority="1">
      <formula>$C2="Feiertag"</formula>
    </cfRule>
    <cfRule type="expression" dxfId="16" priority="2">
      <formula>WEEKDAY($A2,2)&gt;=6</formula>
    </cfRule>
  </conditionalFormatting>
  <conditionalFormatting sqref="G21:J21 G22:I25 J22:J32">
    <cfRule type="expression" dxfId="15" priority="7">
      <formula>$C21="Feiertag"</formula>
    </cfRule>
    <cfRule type="expression" dxfId="14" priority="8">
      <formula>WEEKDAY($A21,2)&gt;=6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85" zoomScaleNormal="85" workbookViewId="0">
      <selection activeCell="M29" sqref="M29"/>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v>35.299999999999997</v>
      </c>
      <c r="L3" s="39">
        <v>27.9</v>
      </c>
      <c r="M3" s="47" t="str">
        <f>Gesamt!A3</f>
        <v>Gerrit Wichers</v>
      </c>
      <c r="N3" s="47"/>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81</v>
      </c>
      <c r="K4" s="39">
        <v>35.299999999999997</v>
      </c>
      <c r="L4" s="39">
        <v>27.9</v>
      </c>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81</v>
      </c>
      <c r="K5" s="39">
        <v>35.299999999999997</v>
      </c>
      <c r="L5" s="39">
        <v>27.9</v>
      </c>
      <c r="M5" s="1" t="s">
        <v>8</v>
      </c>
      <c r="N5" s="27">
        <f ca="1">SUM(I2:I32)</f>
        <v>-1.2434497875801753E-14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81</v>
      </c>
      <c r="K6" s="39">
        <v>35.299999999999997</v>
      </c>
      <c r="L6" s="39">
        <v>27.9</v>
      </c>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81</v>
      </c>
      <c r="K7" s="39">
        <v>35.299999999999997</v>
      </c>
      <c r="L7" s="39">
        <v>27.9</v>
      </c>
      <c r="M7" s="1" t="s">
        <v>59</v>
      </c>
      <c r="N7" s="27">
        <f ca="1">Gesamt!B9+SUM(Gesamt!E2:E9)-SUM(Gesamt!J2:J9)</f>
        <v>-1.971756091734278E-13</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81</v>
      </c>
      <c r="K8" s="39">
        <v>35.299999999999997</v>
      </c>
      <c r="L8" s="39">
        <v>27.9</v>
      </c>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t="s">
        <v>81</v>
      </c>
      <c r="K9" s="39"/>
      <c r="L9" s="39"/>
      <c r="M9" s="1" t="s">
        <v>25</v>
      </c>
      <c r="N9">
        <f>COUNTIF(C2:C32,"krank")</f>
        <v>11</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t="s">
        <v>81</v>
      </c>
      <c r="K10" s="39"/>
      <c r="L10" s="39"/>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81</v>
      </c>
      <c r="K11" s="39">
        <v>35.299999999999997</v>
      </c>
      <c r="L11" s="39">
        <v>27.9</v>
      </c>
      <c r="M11" s="1" t="s">
        <v>57</v>
      </c>
      <c r="N11" s="28">
        <f>SUM(Gesamt!F2:F9)</f>
        <v>11</v>
      </c>
      <c r="O11" s="35"/>
      <c r="Q11" s="7"/>
    </row>
    <row r="12" spans="1:17" x14ac:dyDescent="0.35">
      <c r="A12" s="29">
        <v>46245</v>
      </c>
      <c r="B12" t="str">
        <f t="shared" si="0"/>
        <v>Di</v>
      </c>
      <c r="C12" s="2" t="s">
        <v>22</v>
      </c>
      <c r="G12" s="27">
        <f t="shared" ca="1" si="1"/>
        <v>8</v>
      </c>
      <c r="H12" s="27">
        <f ca="1">IF(Q12&lt;&gt;"",Q12,IF(OR(C12="Feiertag",A12&lt;Gesamt!$B$11,A12&gt;Gesamt!$B$13,),0,INDIRECT("N"&amp;WEEKDAY(A12,2)+19)))</f>
        <v>8</v>
      </c>
      <c r="I12" s="27">
        <f t="shared" si="2"/>
        <v>0</v>
      </c>
      <c r="J12" s="7" t="s">
        <v>81</v>
      </c>
      <c r="K12" s="39">
        <v>35.299999999999997</v>
      </c>
      <c r="L12" s="39">
        <v>27.9</v>
      </c>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81</v>
      </c>
      <c r="K13" s="39">
        <v>35.299999999999997</v>
      </c>
      <c r="L13" s="39">
        <v>27.9</v>
      </c>
      <c r="M13" s="1" t="s">
        <v>26</v>
      </c>
      <c r="N13">
        <f>COUNTIF(C2:C32, "Urlaub")+COUNTIF(C2:C32,"Urlaub halber Tag")/2</f>
        <v>1</v>
      </c>
      <c r="O13" s="35"/>
      <c r="Q13" s="7"/>
    </row>
    <row r="14" spans="1:17" x14ac:dyDescent="0.35">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81</v>
      </c>
      <c r="K14" s="39">
        <v>35.299999999999997</v>
      </c>
      <c r="L14" s="39">
        <v>27.9</v>
      </c>
      <c r="M14" s="25"/>
      <c r="O14" s="35"/>
      <c r="Q14" s="7"/>
    </row>
    <row r="15" spans="1:17" x14ac:dyDescent="0.35">
      <c r="A15" s="29">
        <v>46248</v>
      </c>
      <c r="B15" t="str">
        <f t="shared" si="0"/>
        <v>Fr</v>
      </c>
      <c r="D15" s="24">
        <v>0.29166666666666669</v>
      </c>
      <c r="E15" s="24">
        <v>0.5625</v>
      </c>
      <c r="G15" s="27">
        <f t="shared" si="1"/>
        <v>6.5</v>
      </c>
      <c r="H15" s="27">
        <f ca="1">IF(Q15&lt;&gt;"",Q15,IF(OR(C15="Feiertag",A15&lt;Gesamt!$B$11,A15&gt;Gesamt!$B$13,),0,INDIRECT("N"&amp;WEEKDAY(A15,2)+19)))</f>
        <v>6.5</v>
      </c>
      <c r="I15" s="27">
        <f t="shared" ca="1" si="2"/>
        <v>0</v>
      </c>
      <c r="J15" s="7" t="s">
        <v>81</v>
      </c>
      <c r="K15" s="39"/>
      <c r="L15" s="39"/>
      <c r="M15" s="1" t="s">
        <v>58</v>
      </c>
      <c r="N15">
        <f>Gesamt!B5+Gesamt!B7-SUM(Gesamt!G2:G9)</f>
        <v>16</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t="s">
        <v>82</v>
      </c>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 ca="1">SUM(G2:G32)</f>
        <v>162</v>
      </c>
      <c r="O17" s="35">
        <f>162-(38.5*2+8+8)</f>
        <v>69</v>
      </c>
      <c r="Q17" s="7"/>
    </row>
    <row r="18" spans="1:17" x14ac:dyDescent="0.35">
      <c r="A18" s="29">
        <v>46251</v>
      </c>
      <c r="B18" t="str">
        <f t="shared" si="0"/>
        <v>Mo</v>
      </c>
      <c r="C18" s="2" t="s">
        <v>63</v>
      </c>
      <c r="G18" s="27">
        <f t="shared" ca="1" si="1"/>
        <v>8</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C19" s="2" t="s">
        <v>63</v>
      </c>
      <c r="G19" s="27">
        <f t="shared" ca="1" si="1"/>
        <v>8</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C20" s="2" t="s">
        <v>63</v>
      </c>
      <c r="G20" s="27">
        <f t="shared" ca="1" si="1"/>
        <v>8</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C21" s="2" t="s">
        <v>63</v>
      </c>
      <c r="G21" s="27">
        <f t="shared" ca="1" si="1"/>
        <v>8</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C22" s="2" t="s">
        <v>63</v>
      </c>
      <c r="G22" s="27">
        <f t="shared" ca="1" si="1"/>
        <v>6.5</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C25" s="2" t="s">
        <v>63</v>
      </c>
      <c r="G25" s="27">
        <f t="shared" ca="1" si="1"/>
        <v>8</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C26" s="2" t="s">
        <v>63</v>
      </c>
      <c r="G26" s="27">
        <f t="shared" ca="1" si="1"/>
        <v>8</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C27" s="2" t="s">
        <v>63</v>
      </c>
      <c r="G27" s="27">
        <f t="shared" ca="1" si="1"/>
        <v>8</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C28" s="2" t="s">
        <v>63</v>
      </c>
      <c r="G28" s="27">
        <f t="shared" ca="1" si="1"/>
        <v>8</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C29" s="2" t="s">
        <v>63</v>
      </c>
      <c r="G29" s="27">
        <f t="shared" ca="1" si="1"/>
        <v>6.5</v>
      </c>
      <c r="H29" s="27">
        <f ca="1">IF(Q29&lt;&gt;"",Q29,IF(OR(C29="Feiertag",A29&lt;Gesamt!$B$11,A29&gt;Gesamt!$B$13,),0,INDIRECT("N"&amp;WEEKDAY(A29,2)+19)))</f>
        <v>6.5</v>
      </c>
      <c r="I29" s="27">
        <f t="shared" si="2"/>
        <v>0</v>
      </c>
      <c r="J29" s="7"/>
      <c r="K29" s="39"/>
      <c r="L29" s="39"/>
      <c r="M29" s="42" t="s">
        <v>83</v>
      </c>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C32" s="2" t="s">
        <v>63</v>
      </c>
      <c r="G32" s="27">
        <f t="shared" ca="1" si="1"/>
        <v>8</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353.00000000000006</v>
      </c>
      <c r="L34" s="39">
        <f>SUM(L2:L33)</f>
        <v>279</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3" priority="3">
      <formula>$C4="Feiertag"</formula>
    </cfRule>
    <cfRule type="expression" dxfId="12" priority="4">
      <formula>WEEKDAY($A4,2)&gt;=6</formula>
    </cfRule>
  </conditionalFormatting>
  <conditionalFormatting sqref="A9:I15">
    <cfRule type="expression" dxfId="11" priority="1">
      <formula>$C9="Feiertag"</formula>
    </cfRule>
    <cfRule type="expression" dxfId="10" priority="2">
      <formula>WEEKDAY($A9,2)&gt;=6</formula>
    </cfRule>
  </conditionalFormatting>
  <conditionalFormatting sqref="A2:J3 G4:J4 G5:I8 J5:J15 A16:J32">
    <cfRule type="expression" dxfId="9" priority="5">
      <formula>$C2="Feiertag"</formula>
    </cfRule>
    <cfRule type="expression" dxfId="8" priority="6">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topLeftCell="A7" zoomScaleNormal="100" workbookViewId="0">
      <selection activeCell="D11" sqref="D1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C2" s="2" t="s">
        <v>63</v>
      </c>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C3" s="2" t="s">
        <v>63</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si="2">IF(OR(C3="Überstundenabbau",C3="Urlaub halber Tag",E3&lt;&gt;""),G3-H3,0)</f>
        <v>0</v>
      </c>
      <c r="J3" s="7"/>
      <c r="K3" s="39"/>
      <c r="L3" s="39"/>
      <c r="M3" s="47" t="str">
        <f>Gesamt!A3</f>
        <v>Gerrit Wichers</v>
      </c>
      <c r="N3" s="47"/>
      <c r="O3" s="35"/>
      <c r="Q3" s="7"/>
    </row>
    <row r="4" spans="1:17" x14ac:dyDescent="0.35">
      <c r="A4" s="29">
        <v>46268</v>
      </c>
      <c r="B4" t="str">
        <f t="shared" si="0"/>
        <v>Do</v>
      </c>
      <c r="C4" s="2" t="s">
        <v>63</v>
      </c>
      <c r="G4" s="27">
        <f t="shared" ca="1" si="1"/>
        <v>8</v>
      </c>
      <c r="H4" s="27">
        <f ca="1">IF(Q4&lt;&gt;"",Q4,IF(OR(C4="Feiertag",A4&lt;Gesamt!$B$11,A4&gt;Gesamt!$B$13,),0,INDIRECT("N"&amp;WEEKDAY(A4,2)+19)))</f>
        <v>8</v>
      </c>
      <c r="I4" s="27">
        <f t="shared" si="2"/>
        <v>0</v>
      </c>
      <c r="J4" s="7"/>
      <c r="K4" s="39"/>
      <c r="L4" s="39"/>
      <c r="O4" s="35"/>
      <c r="Q4" s="7"/>
    </row>
    <row r="5" spans="1:17" x14ac:dyDescent="0.35">
      <c r="A5" s="29">
        <v>46269</v>
      </c>
      <c r="B5" t="str">
        <f t="shared" si="0"/>
        <v>Fr</v>
      </c>
      <c r="C5" s="2" t="s">
        <v>63</v>
      </c>
      <c r="G5" s="27">
        <f t="shared" ca="1" si="1"/>
        <v>6.5</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-1.971756091734278E-13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4</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15</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16</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 ca="1">SUM(G2:G32)</f>
        <v>30.5</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7" t="str">
        <f>Gesamt!A3</f>
        <v>Gerrit Wichers</v>
      </c>
      <c r="N3" s="47"/>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-1.971756091734278E-13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15</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16</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Gerrit Wichers</v>
      </c>
      <c r="N3" s="47"/>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-1.971756091734278E-13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15</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16</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Gerrit Wichers</v>
      </c>
      <c r="N3" s="47"/>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-1.971756091734278E-13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15</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16</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-2.1316282072803006E-14</v>
      </c>
      <c r="F2" s="8">
        <f>Januar!N9</f>
        <v>0</v>
      </c>
      <c r="G2" s="2">
        <f>Januar!N13</f>
        <v>0</v>
      </c>
      <c r="H2" s="7">
        <f>Januar!N17</f>
        <v>115.49999999999999</v>
      </c>
      <c r="I2" s="7"/>
      <c r="J2" s="7">
        <v>0</v>
      </c>
      <c r="Z2" s="2" t="b">
        <v>1</v>
      </c>
    </row>
    <row r="3" spans="1:26" ht="15" customHeight="1" x14ac:dyDescent="0.35">
      <c r="A3" s="48" t="s">
        <v>72</v>
      </c>
      <c r="B3" s="48"/>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24</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4</v>
      </c>
      <c r="D7" s="6" t="s">
        <v>14</v>
      </c>
      <c r="E7" s="7">
        <f ca="1">Juni!N5</f>
        <v>-3.0198066269804258E-14</v>
      </c>
      <c r="F7" s="8">
        <f>Juni!N9</f>
        <v>0</v>
      </c>
      <c r="G7" s="2">
        <f>Juni!N13</f>
        <v>1</v>
      </c>
      <c r="H7" s="7">
        <f ca="1">Juni!N17</f>
        <v>162</v>
      </c>
      <c r="I7" s="7"/>
      <c r="J7" s="7">
        <v>0</v>
      </c>
      <c r="Z7" s="2" t="b">
        <v>0</v>
      </c>
    </row>
    <row r="8" spans="1:26" x14ac:dyDescent="0.35">
      <c r="D8" s="6" t="s">
        <v>15</v>
      </c>
      <c r="E8" s="7">
        <f ca="1">Juli!N5</f>
        <v>-1.7763568394002505E-14</v>
      </c>
      <c r="F8" s="8">
        <f>Juli!N9</f>
        <v>0</v>
      </c>
      <c r="G8" s="2">
        <f>Juli!N13</f>
        <v>10</v>
      </c>
      <c r="H8" s="7">
        <f ca="1">Juli!N17</f>
        <v>176.5</v>
      </c>
      <c r="I8" s="7"/>
      <c r="J8" s="7">
        <v>0</v>
      </c>
    </row>
    <row r="9" spans="1:26" x14ac:dyDescent="0.35">
      <c r="A9" s="1" t="s">
        <v>29</v>
      </c>
      <c r="B9" s="2">
        <v>0</v>
      </c>
      <c r="D9" s="6" t="s">
        <v>16</v>
      </c>
      <c r="E9" s="7">
        <f ca="1">August!N5</f>
        <v>-1.2434497875801753E-14</v>
      </c>
      <c r="F9" s="8">
        <f>August!N9</f>
        <v>11</v>
      </c>
      <c r="G9" s="2">
        <f>August!N13</f>
        <v>1</v>
      </c>
      <c r="H9" s="7">
        <f ca="1">August!N17</f>
        <v>162</v>
      </c>
      <c r="I9" s="7"/>
      <c r="J9" s="7">
        <v>0</v>
      </c>
    </row>
    <row r="10" spans="1:26" x14ac:dyDescent="0.35">
      <c r="D10" s="6" t="s">
        <v>17</v>
      </c>
      <c r="E10" s="7">
        <f>September!N5</f>
        <v>0</v>
      </c>
      <c r="F10" s="8">
        <f>September!N9</f>
        <v>4</v>
      </c>
      <c r="G10" s="2">
        <f>September!N13</f>
        <v>0</v>
      </c>
      <c r="H10" s="7">
        <f ca="1">September!N17</f>
        <v>30.5</v>
      </c>
      <c r="I10" s="7"/>
      <c r="J10" s="7">
        <v>0</v>
      </c>
    </row>
    <row r="11" spans="1:26" x14ac:dyDescent="0.35">
      <c r="A11" s="3" t="s">
        <v>38</v>
      </c>
      <c r="B11" s="5">
        <v>46034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-1.971756091734278E-13</v>
      </c>
      <c r="F15" s="8">
        <f>SUM(F2:F13)</f>
        <v>15</v>
      </c>
      <c r="G15" s="2">
        <f>SUM(G2:G13)</f>
        <v>12</v>
      </c>
      <c r="H15" s="7">
        <f ca="1">SUM(H2:H13)</f>
        <v>1270.5</v>
      </c>
      <c r="I15" s="7"/>
      <c r="J15" s="7">
        <f>SUM(J2:J13)</f>
        <v>0</v>
      </c>
    </row>
    <row r="16" spans="1:26" x14ac:dyDescent="0.35">
      <c r="A16" s="6" t="s">
        <v>9</v>
      </c>
      <c r="B16" s="7">
        <f>Januar!N27</f>
        <v>38.5</v>
      </c>
    </row>
    <row r="17" spans="1:7" x14ac:dyDescent="0.35">
      <c r="A17" s="6" t="s">
        <v>10</v>
      </c>
      <c r="B17" s="7">
        <f>Februar!N27</f>
        <v>38.5</v>
      </c>
      <c r="D17" s="4" t="s">
        <v>39</v>
      </c>
      <c r="E17" s="7">
        <f ca="1">SUM(E2:E13)+B9-J15</f>
        <v>-1.971756091734278E-13</v>
      </c>
    </row>
    <row r="18" spans="1:7" x14ac:dyDescent="0.35">
      <c r="A18" s="6" t="s">
        <v>11</v>
      </c>
      <c r="B18" s="7">
        <f>März!N27</f>
        <v>38.5</v>
      </c>
      <c r="D18" s="9" t="s">
        <v>40</v>
      </c>
      <c r="G18" s="2">
        <f>B5+B7-G15</f>
        <v>16</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9" t="s">
        <v>55</v>
      </c>
    </row>
    <row r="24" spans="19:20" x14ac:dyDescent="0.35">
      <c r="S24" s="49"/>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2026-09-15T08:00:55Z</dcterms:modified>
</cp:coreProperties>
</file>