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Documents\Wikimont GmbH\Personalverrechnung\Personalakt_MARGAN Dragi\"/>
    </mc:Choice>
  </mc:AlternateContent>
  <xr:revisionPtr revIDLastSave="0" documentId="13_ncr:1_{B83EFA3A-C6A7-4511-832E-26D0FB7AC13F}" xr6:coauthVersionLast="47" xr6:coauthVersionMax="47" xr10:uidLastSave="{00000000-0000-0000-0000-000000000000}"/>
  <bookViews>
    <workbookView xWindow="-120" yWindow="-120" windowWidth="29040" windowHeight="1572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3" l="1"/>
  <c r="O17" i="2"/>
  <c r="O17" i="7"/>
  <c r="O17" i="5"/>
  <c r="O17" i="4"/>
  <c r="O17" i="1"/>
  <c r="B5" i="13"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8" i="7"/>
  <c r="G9" i="7"/>
  <c r="G10" i="7"/>
  <c r="G12" i="7"/>
  <c r="G13" i="7"/>
  <c r="G14" i="7"/>
  <c r="G15" i="7"/>
  <c r="G16"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7" i="6"/>
  <c r="G18" i="6"/>
  <c r="G19" i="6"/>
  <c r="G21" i="6"/>
  <c r="G22" i="6"/>
  <c r="G23" i="6"/>
  <c r="G24" i="6"/>
  <c r="G25" i="6"/>
  <c r="G26" i="6"/>
  <c r="G27" i="6"/>
  <c r="G28" i="6"/>
  <c r="G29" i="6"/>
  <c r="G30" i="6"/>
  <c r="G31" i="6"/>
  <c r="G2" i="6"/>
  <c r="G3" i="5"/>
  <c r="G4" i="5"/>
  <c r="G5" i="5"/>
  <c r="G6" i="5"/>
  <c r="G7" i="5"/>
  <c r="G8" i="5"/>
  <c r="G9" i="5"/>
  <c r="G10" i="5"/>
  <c r="G11" i="5"/>
  <c r="G12" i="5"/>
  <c r="G13" i="5"/>
  <c r="G14" i="5"/>
  <c r="G15" i="5"/>
  <c r="G17" i="5"/>
  <c r="G18" i="5"/>
  <c r="G19" i="5"/>
  <c r="G21" i="5"/>
  <c r="G22" i="5"/>
  <c r="G23" i="5"/>
  <c r="G24" i="5"/>
  <c r="G25" i="5"/>
  <c r="G26" i="5"/>
  <c r="G27" i="5"/>
  <c r="G28" i="5"/>
  <c r="G29" i="5"/>
  <c r="G30" i="5"/>
  <c r="G31" i="5"/>
  <c r="G32" i="5"/>
  <c r="G2" i="5"/>
  <c r="G5" i="4"/>
  <c r="G6" i="4"/>
  <c r="G7" i="4"/>
  <c r="G8" i="4"/>
  <c r="G9" i="4"/>
  <c r="G10" i="4"/>
  <c r="G11" i="4"/>
  <c r="G12" i="4"/>
  <c r="G13" i="4"/>
  <c r="G15" i="4"/>
  <c r="G16" i="4"/>
  <c r="G17" i="4"/>
  <c r="G18" i="4"/>
  <c r="G19" i="4"/>
  <c r="G20" i="4"/>
  <c r="G21" i="4"/>
  <c r="G22" i="4"/>
  <c r="G23" i="4"/>
  <c r="G24" i="4"/>
  <c r="G25" i="4"/>
  <c r="G26" i="4"/>
  <c r="G27" i="4"/>
  <c r="G28" i="4"/>
  <c r="G29" i="4"/>
  <c r="G30" i="4"/>
  <c r="G31"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2" i="1"/>
  <c r="G3" i="2"/>
  <c r="G4" i="2"/>
  <c r="G5" i="2"/>
  <c r="G6" i="2"/>
  <c r="G7" i="2"/>
  <c r="G8" i="2"/>
  <c r="G9" i="2"/>
  <c r="G10" i="2"/>
  <c r="G11" i="2"/>
  <c r="G12" i="2"/>
  <c r="G13" i="2"/>
  <c r="G14" i="2"/>
  <c r="G15" i="2"/>
  <c r="G16" i="2"/>
  <c r="G17" i="2"/>
  <c r="G18" i="2"/>
  <c r="G19" i="2"/>
  <c r="G20" i="2"/>
  <c r="G21" i="2"/>
  <c r="G22" i="2"/>
  <c r="G23" i="2"/>
  <c r="G24" i="2"/>
  <c r="G25" i="2"/>
  <c r="G26" i="2"/>
  <c r="G27"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1" i="7"/>
  <c r="I22" i="7"/>
  <c r="I23" i="7"/>
  <c r="I24" i="7"/>
  <c r="I25" i="7"/>
  <c r="I26" i="7"/>
  <c r="I27" i="7"/>
  <c r="I28" i="7"/>
  <c r="I29" i="7"/>
  <c r="I30" i="7"/>
  <c r="I31" i="7"/>
  <c r="I32" i="7"/>
  <c r="I5" i="6"/>
  <c r="I7" i="6"/>
  <c r="I8" i="6"/>
  <c r="I14" i="6"/>
  <c r="I15" i="6"/>
  <c r="I21" i="6"/>
  <c r="I22" i="6"/>
  <c r="I28" i="6"/>
  <c r="I29" i="6"/>
  <c r="I3" i="5"/>
  <c r="I4" i="5"/>
  <c r="I10" i="5"/>
  <c r="I11" i="5"/>
  <c r="I17" i="5"/>
  <c r="I18" i="5"/>
  <c r="I24" i="5"/>
  <c r="I25"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13" i="3"/>
  <c r="H27" i="3"/>
  <c r="H21" i="3"/>
  <c r="H14" i="3"/>
  <c r="H17" i="3"/>
  <c r="H15" i="3"/>
  <c r="H25" i="3"/>
  <c r="H20" i="3"/>
  <c r="H18" i="3"/>
  <c r="H31" i="3"/>
  <c r="H16" i="3"/>
  <c r="H29" i="3"/>
  <c r="H32" i="3"/>
  <c r="H23" i="3"/>
  <c r="H24" i="3"/>
  <c r="H30" i="3"/>
  <c r="H28" i="3"/>
  <c r="H22"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7" i="4"/>
  <c r="H15" i="5"/>
  <c r="H26" i="5"/>
  <c r="H2" i="5"/>
  <c r="H27" i="10"/>
  <c r="H5" i="6"/>
  <c r="H26" i="12"/>
  <c r="H9" i="12"/>
  <c r="I26" i="5" l="1"/>
  <c r="I15" i="5"/>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19" i="12"/>
  <c r="H6" i="10"/>
  <c r="H21" i="10"/>
  <c r="H2" i="10"/>
  <c r="H5" i="9"/>
  <c r="H27" i="11"/>
  <c r="H24" i="12"/>
  <c r="H20" i="11"/>
  <c r="H19" i="8"/>
  <c r="H31" i="7"/>
  <c r="H14" i="9"/>
  <c r="H32" i="10"/>
  <c r="H26" i="11"/>
  <c r="H22" i="11"/>
  <c r="H28" i="10"/>
  <c r="H22" i="10"/>
  <c r="H11" i="11"/>
  <c r="H17" i="9"/>
  <c r="H30" i="7"/>
  <c r="H16" i="11"/>
  <c r="H9" i="10"/>
  <c r="H32" i="12"/>
  <c r="H3" i="10"/>
  <c r="H24" i="10"/>
  <c r="H5" i="10"/>
  <c r="H24" i="8"/>
  <c r="H25" i="10"/>
  <c r="H23" i="11"/>
  <c r="H15" i="9"/>
  <c r="H5" i="11"/>
  <c r="H7" i="9"/>
  <c r="H28" i="9"/>
  <c r="H13" i="12"/>
  <c r="H13" i="9"/>
  <c r="H19" i="11"/>
  <c r="H28" i="12"/>
  <c r="H15" i="10"/>
  <c r="H28" i="11"/>
  <c r="H30" i="8"/>
  <c r="H18" i="12"/>
  <c r="H2" i="8"/>
  <c r="H29" i="11"/>
  <c r="H20" i="10"/>
  <c r="H27" i="7"/>
  <c r="H19" i="7"/>
  <c r="H14" i="10"/>
  <c r="H20" i="7"/>
  <c r="H11" i="12"/>
  <c r="H19" i="9"/>
  <c r="H12" i="10"/>
  <c r="H26" i="9"/>
  <c r="H8" i="8"/>
  <c r="H22" i="9"/>
  <c r="H18" i="10"/>
  <c r="H16" i="8"/>
  <c r="H20" i="12"/>
  <c r="H4" i="12"/>
  <c r="H31" i="10"/>
  <c r="H10" i="9"/>
  <c r="H9" i="9"/>
  <c r="H23" i="12"/>
  <c r="H24" i="11"/>
  <c r="H12" i="9"/>
  <c r="H27" i="9"/>
  <c r="H7" i="8"/>
  <c r="H7" i="11"/>
  <c r="H2" i="12"/>
  <c r="H9" i="11"/>
  <c r="H29" i="12"/>
  <c r="H29" i="9"/>
  <c r="H10" i="12"/>
  <c r="H6" i="11"/>
  <c r="H13" i="8"/>
  <c r="H17" i="10"/>
  <c r="H18" i="8"/>
  <c r="H5" i="12"/>
  <c r="H12" i="8"/>
  <c r="H29" i="10"/>
  <c r="H4" i="9"/>
  <c r="H25" i="7"/>
  <c r="H2" i="9"/>
  <c r="H31" i="11"/>
  <c r="H14" i="11"/>
  <c r="H32" i="8"/>
  <c r="H31" i="9"/>
  <c r="H13" i="11"/>
  <c r="H3" i="11"/>
  <c r="H5" i="8"/>
  <c r="H13" i="10"/>
  <c r="H11" i="10"/>
  <c r="H2" i="11"/>
  <c r="H23" i="8"/>
  <c r="H31" i="8"/>
  <c r="H18" i="9"/>
  <c r="H21" i="8"/>
  <c r="H8" i="10"/>
  <c r="H17" i="12"/>
  <c r="H6" i="9"/>
  <c r="H4" i="10"/>
  <c r="H29" i="7"/>
  <c r="H10" i="8"/>
  <c r="H3" i="8"/>
  <c r="H20" i="8"/>
  <c r="H7" i="12"/>
  <c r="H25" i="11"/>
  <c r="H16" i="12"/>
  <c r="H14" i="8"/>
  <c r="H22" i="12"/>
  <c r="H16" i="9"/>
  <c r="H32" i="7"/>
  <c r="H15" i="8"/>
  <c r="H31" i="12"/>
  <c r="H12" i="11"/>
  <c r="H30" i="10"/>
  <c r="H29" i="8"/>
  <c r="H23" i="9"/>
  <c r="H9" i="8"/>
  <c r="H6" i="8"/>
  <c r="H12" i="12"/>
  <c r="H18" i="7"/>
  <c r="I18" i="7" s="1"/>
  <c r="H22" i="8"/>
  <c r="H30" i="9"/>
  <c r="H28" i="7"/>
  <c r="H21" i="11"/>
  <c r="H10" i="10"/>
  <c r="H4" i="8"/>
  <c r="H14" i="12"/>
  <c r="H28" i="8"/>
  <c r="H25" i="12"/>
  <c r="H27" i="12"/>
  <c r="H6" i="12"/>
  <c r="H17" i="11"/>
  <c r="H3" i="12"/>
  <c r="H25" i="8"/>
  <c r="H27" i="8"/>
  <c r="H30" i="11"/>
  <c r="H23" i="10"/>
  <c r="H26" i="8"/>
  <c r="H8" i="9"/>
  <c r="H15" i="12"/>
  <c r="H23" i="7"/>
  <c r="H18" i="11"/>
  <c r="H21" i="12"/>
  <c r="H21" i="7"/>
  <c r="H20" i="9"/>
  <c r="H7" i="10"/>
  <c r="H15" i="11"/>
  <c r="H11" i="8"/>
  <c r="H17" i="8"/>
  <c r="H30" i="12"/>
  <c r="H24" i="9"/>
  <c r="H26" i="7"/>
  <c r="H25" i="9"/>
  <c r="H8" i="11"/>
  <c r="H24" i="7"/>
  <c r="H3" i="9"/>
  <c r="H21" i="9"/>
  <c r="H4" i="11"/>
  <c r="H22" i="7"/>
  <c r="H19" i="10"/>
  <c r="H8" i="12"/>
  <c r="H10" i="11"/>
  <c r="H11" i="9"/>
  <c r="H26" i="10"/>
  <c r="H16" i="10"/>
  <c r="H11" i="5"/>
  <c r="H18" i="5"/>
  <c r="H24" i="6"/>
  <c r="H2" i="7"/>
  <c r="H4" i="6"/>
  <c r="H28" i="4"/>
  <c r="H4" i="7"/>
  <c r="H8" i="1"/>
  <c r="H7" i="6"/>
  <c r="H3" i="4"/>
  <c r="H17" i="7"/>
  <c r="H16" i="6"/>
  <c r="H8" i="5"/>
  <c r="H10" i="7"/>
  <c r="H30" i="6"/>
  <c r="H13" i="5"/>
  <c r="H15" i="1"/>
  <c r="H10" i="6"/>
  <c r="H24" i="1"/>
  <c r="H29" i="6"/>
  <c r="H3" i="5"/>
  <c r="H8" i="2"/>
  <c r="H8" i="4"/>
  <c r="H6" i="4"/>
  <c r="H5" i="5"/>
  <c r="H27" i="6"/>
  <c r="H2" i="4"/>
  <c r="H28" i="1"/>
  <c r="H23" i="5"/>
  <c r="H22" i="6"/>
  <c r="H21" i="2"/>
  <c r="H9" i="1"/>
  <c r="H31" i="6"/>
  <c r="H20" i="6"/>
  <c r="H21" i="1"/>
  <c r="H18" i="6"/>
  <c r="H12" i="4"/>
  <c r="H9" i="2"/>
  <c r="H27" i="1"/>
  <c r="H17" i="2"/>
  <c r="H30" i="5"/>
  <c r="H19" i="5"/>
  <c r="H15" i="6"/>
  <c r="H20" i="2"/>
  <c r="H13" i="4"/>
  <c r="H5" i="4"/>
  <c r="H14" i="6"/>
  <c r="H21" i="4"/>
  <c r="H9" i="5"/>
  <c r="H31" i="4"/>
  <c r="H15" i="2"/>
  <c r="H16" i="4"/>
  <c r="H4" i="4"/>
  <c r="H7" i="5"/>
  <c r="H11" i="2"/>
  <c r="H16" i="1"/>
  <c r="H8" i="6"/>
  <c r="H18" i="1"/>
  <c r="H23" i="1"/>
  <c r="H9" i="4"/>
  <c r="H28" i="6"/>
  <c r="H15" i="7"/>
  <c r="H19" i="3"/>
  <c r="H13" i="1"/>
  <c r="H3" i="7"/>
  <c r="H29" i="5"/>
  <c r="H23" i="6"/>
  <c r="H19" i="1"/>
  <c r="H24" i="4"/>
  <c r="H27" i="5"/>
  <c r="H24" i="5"/>
  <c r="H2" i="1"/>
  <c r="H16" i="5"/>
  <c r="H7" i="7"/>
  <c r="H31" i="1"/>
  <c r="H26" i="6"/>
  <c r="H27" i="4"/>
  <c r="H8" i="7"/>
  <c r="H14" i="1"/>
  <c r="H15" i="4"/>
  <c r="H17" i="5"/>
  <c r="H17" i="4"/>
  <c r="H13" i="6"/>
  <c r="H26" i="1"/>
  <c r="H14" i="4"/>
  <c r="H7" i="2"/>
  <c r="H25" i="1"/>
  <c r="H9" i="6"/>
  <c r="H29" i="1"/>
  <c r="H19" i="4"/>
  <c r="H26" i="3"/>
  <c r="H10" i="1"/>
  <c r="H28" i="2"/>
  <c r="H30" i="4"/>
  <c r="H26" i="2"/>
  <c r="H25" i="6"/>
  <c r="H12" i="2"/>
  <c r="H10" i="4"/>
  <c r="H29" i="4"/>
  <c r="H17" i="6"/>
  <c r="H11" i="1"/>
  <c r="H22" i="5"/>
  <c r="H10" i="2"/>
  <c r="H11" i="7"/>
  <c r="H21" i="5"/>
  <c r="H9" i="7"/>
  <c r="H12" i="5"/>
  <c r="H23" i="4"/>
  <c r="H20" i="1"/>
  <c r="H18" i="4"/>
  <c r="H5" i="2"/>
  <c r="H4" i="2"/>
  <c r="H4" i="5"/>
  <c r="H19" i="2"/>
  <c r="H3" i="6"/>
  <c r="H14" i="5"/>
  <c r="H5" i="1"/>
  <c r="H12" i="7"/>
  <c r="H22" i="1"/>
  <c r="H25" i="5"/>
  <c r="H11" i="6"/>
  <c r="H25" i="2"/>
  <c r="H32" i="1"/>
  <c r="H6" i="1"/>
  <c r="H28" i="5"/>
  <c r="H29" i="2"/>
  <c r="H31" i="5"/>
  <c r="H12" i="6"/>
  <c r="H22" i="4"/>
  <c r="H11" i="4"/>
  <c r="H22" i="2"/>
  <c r="H24" i="2"/>
  <c r="H2" i="6"/>
  <c r="H3" i="2"/>
  <c r="H18" i="2"/>
  <c r="H6" i="2"/>
  <c r="H3" i="1"/>
  <c r="H4" i="1"/>
  <c r="H6" i="5"/>
  <c r="H20" i="5"/>
  <c r="H32" i="5"/>
  <c r="H10" i="5"/>
  <c r="H21" i="6"/>
  <c r="H20" i="4"/>
  <c r="H12" i="1"/>
  <c r="H5" i="7"/>
  <c r="H30" i="1"/>
  <c r="H25" i="4"/>
  <c r="H17" i="1"/>
  <c r="H2" i="2"/>
  <c r="H13" i="7"/>
  <c r="H13" i="2"/>
  <c r="H14" i="2"/>
  <c r="H14" i="7"/>
  <c r="H7" i="1"/>
  <c r="H16" i="2"/>
  <c r="H6" i="7"/>
  <c r="H19" i="6"/>
  <c r="H16" i="7"/>
  <c r="H26" i="4"/>
  <c r="H23" i="2"/>
  <c r="H6" i="6"/>
  <c r="H27" i="2"/>
  <c r="G7" i="7" l="1"/>
  <c r="G20" i="5"/>
  <c r="G16" i="5"/>
  <c r="N17" i="5" s="1"/>
  <c r="H6" i="13" s="1"/>
  <c r="G14" i="4"/>
  <c r="I14" i="4" s="1"/>
  <c r="G4" i="4"/>
  <c r="I4" i="4" s="1"/>
  <c r="G3" i="4"/>
  <c r="I3" i="4" s="1"/>
  <c r="G2" i="4"/>
  <c r="G32" i="1"/>
  <c r="N17" i="1" s="1"/>
  <c r="H4" i="13" s="1"/>
  <c r="G17" i="7"/>
  <c r="G11" i="7"/>
  <c r="I11" i="7" s="1"/>
  <c r="G28" i="2"/>
  <c r="N17" i="2" s="1"/>
  <c r="H3" i="13" s="1"/>
  <c r="I3" i="7"/>
  <c r="I4" i="7"/>
  <c r="I2" i="7"/>
  <c r="I16" i="7"/>
  <c r="I15" i="7"/>
  <c r="I17" i="7"/>
  <c r="I14" i="7"/>
  <c r="I8" i="7"/>
  <c r="I7" i="7"/>
  <c r="I9" i="7"/>
  <c r="I10" i="7"/>
  <c r="G20" i="6"/>
  <c r="I20" i="6" s="1"/>
  <c r="G16" i="6"/>
  <c r="I31" i="6"/>
  <c r="I30" i="6"/>
  <c r="I6" i="6"/>
  <c r="I3" i="6"/>
  <c r="I2" i="6"/>
  <c r="I4" i="6"/>
  <c r="I27" i="6"/>
  <c r="I25" i="6"/>
  <c r="I24" i="6"/>
  <c r="I26" i="6"/>
  <c r="I23" i="6"/>
  <c r="I18" i="6"/>
  <c r="I17" i="6"/>
  <c r="I19" i="6"/>
  <c r="I12" i="6"/>
  <c r="I11" i="6"/>
  <c r="I13" i="6"/>
  <c r="I9" i="6"/>
  <c r="I10" i="6"/>
  <c r="I7" i="5"/>
  <c r="I22" i="5"/>
  <c r="I25" i="2"/>
  <c r="I26" i="2"/>
  <c r="I20" i="1"/>
  <c r="I24" i="2"/>
  <c r="I17" i="4"/>
  <c r="I3" i="2"/>
  <c r="I14" i="1"/>
  <c r="I21" i="1"/>
  <c r="I29" i="5"/>
  <c r="I7" i="2"/>
  <c r="I8" i="5"/>
  <c r="I10" i="4"/>
  <c r="I18" i="2"/>
  <c r="I15" i="4"/>
  <c r="I14" i="5"/>
  <c r="I17" i="1"/>
  <c r="I28" i="5"/>
  <c r="I27" i="2"/>
  <c r="I10" i="1"/>
  <c r="I8" i="4"/>
  <c r="I19" i="1"/>
  <c r="I4" i="1"/>
  <c r="I26" i="1"/>
  <c r="I9" i="4"/>
  <c r="I5" i="1"/>
  <c r="I23" i="4"/>
  <c r="I18" i="4"/>
  <c r="I11" i="4"/>
  <c r="I11" i="1"/>
  <c r="I6" i="2"/>
  <c r="I18" i="1"/>
  <c r="I12" i="5"/>
  <c r="I21" i="5"/>
  <c r="I6" i="5"/>
  <c r="I31" i="4"/>
  <c r="I19" i="2"/>
  <c r="I24" i="1"/>
  <c r="I12" i="2"/>
  <c r="I9" i="5"/>
  <c r="I17" i="2"/>
  <c r="I25" i="4"/>
  <c r="I13" i="2"/>
  <c r="I20" i="2"/>
  <c r="I30" i="4"/>
  <c r="I16" i="4"/>
  <c r="I20" i="5"/>
  <c r="I30" i="5"/>
  <c r="I21" i="4"/>
  <c r="I6" i="1"/>
  <c r="I14" i="2"/>
  <c r="I31" i="1"/>
  <c r="I16" i="5"/>
  <c r="I24" i="4"/>
  <c r="I29" i="4"/>
  <c r="I28" i="4"/>
  <c r="I10" i="2"/>
  <c r="I4" i="2"/>
  <c r="I19" i="5"/>
  <c r="I27" i="5"/>
  <c r="I25" i="1"/>
  <c r="I11" i="2"/>
  <c r="I5" i="2"/>
  <c r="I5" i="5"/>
  <c r="I21" i="2"/>
  <c r="I7" i="1"/>
  <c r="I13" i="5"/>
  <c r="I27" i="1"/>
  <c r="I3" i="1"/>
  <c r="I2" i="4"/>
  <c r="I28" i="1"/>
  <c r="I23" i="5"/>
  <c r="I13" i="1"/>
  <c r="I12" i="1"/>
  <c r="I22" i="4"/>
  <c r="I32" i="3"/>
  <c r="I24" i="3"/>
  <c r="N17" i="12"/>
  <c r="H13" i="13" s="1"/>
  <c r="N5" i="12"/>
  <c r="E13" i="13" s="1"/>
  <c r="N5" i="8"/>
  <c r="E9" i="13" s="1"/>
  <c r="N5" i="9"/>
  <c r="E10" i="13" s="1"/>
  <c r="N5" i="10"/>
  <c r="E11" i="13" s="1"/>
  <c r="N5" i="11"/>
  <c r="E12" i="13" s="1"/>
  <c r="I28" i="2" l="1"/>
  <c r="N5" i="2" s="1"/>
  <c r="E3" i="13" s="1"/>
  <c r="N17" i="4"/>
  <c r="H5" i="13" s="1"/>
  <c r="I32" i="1"/>
  <c r="N5" i="1" s="1"/>
  <c r="E4" i="13" s="1"/>
  <c r="N17" i="7"/>
  <c r="H8" i="13" s="1"/>
  <c r="N5" i="7"/>
  <c r="E8" i="13" s="1"/>
  <c r="N17" i="6"/>
  <c r="H7" i="13" s="1"/>
  <c r="I16" i="6"/>
  <c r="N5" i="6" s="1"/>
  <c r="E7" i="13" s="1"/>
  <c r="N5" i="4"/>
  <c r="E5" i="13" s="1"/>
  <c r="N5" i="5"/>
  <c r="E6"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<sst xmlns="http://schemas.openxmlformats.org/spreadsheetml/2006/main" count="578" uniqueCount="91">
  <si>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</si>
  <si>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</si>
  <si>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</si>
  <si>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</si>
  <si>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</si>
  <si>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</si>
  <si>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</si>
  <si>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</si>
  <si>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</si>
  <si>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</si>
  <si>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</si>
  <si>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</si>
  <si>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</si>
  <si>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</si>
  <si>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</si>
  <si>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</si>
  <si>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</si>
  <si>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</si>
  <si>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</si>
  <si>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</si>
  <si>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</si>
  <si>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</si>
  <si>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</si>
  <si>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</si>
  <si>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</si>
  <si>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</si>
  <si>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</si>
  <si>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</si>
  <si>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</si>
  <si>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</si>
  <si>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</si>
  <si>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</si>
  <si>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</si>
  <si>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</si>
  <si>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</si>
  <si>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</si>
  <si>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</si>
  <si>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</si>
  <si>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</si>
  <si>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</si>
  <si>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</si>
  <si>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</si>
  <si>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</si>
  <si>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</si>
  <si>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</si>
  <si>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</si>
  <si>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</si>
  <si>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</si>
  <si>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</si>
  <si>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</si>
  <si>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</si>
  <si>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</si>
  <si>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</si>
  <si>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</si>
  <si>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</si>
  <si>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</si>
  <si>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</si>
  <si>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</si>
  <si>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</si>
  <si>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</si>
  <si>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</si>
  <si>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</si>
  <si>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</si>
  <si>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</si>
  <si>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</si>
  <si>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</si>
  <si>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</si>
  <si>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</si>
  <si>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</si>
  <si>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</si>
  <si>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</si>
  <si>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</si>
  <si>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</si>
  <si>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€ 2330,00</t>
  </si>
  <si>
    <t>Vorschuß € 2020,00</t>
  </si>
  <si>
    <t>Vorschuss € 3010,00</t>
  </si>
  <si>
    <t>Barauslagen € 576,61</t>
  </si>
  <si>
    <t>Vorschuß € 3520,00</t>
  </si>
  <si>
    <t>Strafe € 45,00</t>
  </si>
  <si>
    <t>Dragoliub MARGAN</t>
  </si>
  <si>
    <t>Vorschuß € 1010,00</t>
  </si>
  <si>
    <t>Baugeld € 2000,00</t>
  </si>
  <si>
    <t>Strafe Stadt Wien € 65,00</t>
  </si>
  <si>
    <t xml:space="preserve">ABZUG </t>
  </si>
  <si>
    <t>Kranführerschein € 210,00</t>
  </si>
  <si>
    <t>Autoreinigung € 500,00</t>
  </si>
  <si>
    <t>Baugeld € 210,32</t>
  </si>
  <si>
    <t>Reifen Vorfinanzierung von 4.11.2025, € 747,28</t>
  </si>
  <si>
    <t>Verschuldete Entlassung</t>
  </si>
  <si>
    <t>Strafen BH Gänserndorf € 30,00 + Stadt Wien MA 6 € 65,00</t>
  </si>
  <si>
    <t>Zimmer (durch Entlassung) € 120,00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</si>
</sst>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1">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0" fontId="3" fillId="10"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164" fontId="0" fillId="0"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85" zoomScaleNormal="85" workbookViewId="0">
      <selection activeCell="O17" sqref="O17"/>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8" t="str">
        <f>Gesamt!A3</f>
        <v>Dragoliub MARGAN</v>
      </c>
      <c r="N3" s="48"/>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Gesamt!B5+Gesamt!B7-Gesamt!G2</f>
        <v>12.739726027397259</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11.94</v>
      </c>
      <c r="L17" s="39"/>
      <c r="M17" s="1" t="s">
        <v>50</v>
      </c>
      <c r="N17" s="27">
        <f>SUM(G2:G32)</f>
        <v>115.49999999999999</v>
      </c>
      <c r="O17" s="35">
        <f>115.5+26.5</f>
        <v>142</v>
      </c>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11.94</v>
      </c>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73</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11.94</v>
      </c>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395.82</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85" zoomScaleNormal="85" workbookViewId="0">
      <selection activeCell="O17" sqref="O1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c r="M3" s="48" t="str">
        <f>Gesamt!A3</f>
        <v>Dragoliub MARGAN</v>
      </c>
      <c r="N3" s="48"/>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11.94</v>
      </c>
      <c r="L7" s="39"/>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11.94</v>
      </c>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12.739726027397259</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153.99999999999997</v>
      </c>
      <c r="O17" s="35">
        <f>154+15+5.5</f>
        <v>174.5</v>
      </c>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11.94</v>
      </c>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11.94</v>
      </c>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72</v>
      </c>
      <c r="K29" s="39"/>
      <c r="L29" s="39"/>
      <c r="M29" s="42" t="s">
        <v>74</v>
      </c>
      <c r="O29" s="35"/>
      <c r="Q29" s="7"/>
    </row>
    <row r="30" spans="1:17" x14ac:dyDescent="0.25">
      <c r="A30" s="29"/>
      <c r="B30"/>
      <c r="G30" s="27"/>
      <c r="H30" s="27"/>
      <c r="I30" s="27"/>
      <c r="J30" s="7"/>
      <c r="K30" s="39"/>
      <c r="L30" s="39"/>
      <c r="O30" s="35"/>
      <c r="Q30" s="7"/>
    </row>
    <row r="31" spans="1:17" x14ac:dyDescent="0.25">
      <c r="A31" s="23"/>
      <c r="H31" s="7"/>
      <c r="I31" s="7"/>
      <c r="J31" s="2" t="s">
        <v>68</v>
      </c>
      <c r="K31" s="39">
        <f>SUM(K2:K30)</f>
        <v>527.76</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7" priority="9">
      <formula>$C3="Feiertag"</formula>
    </cfRule>
    <cfRule type="expression" dxfId="36" priority="10">
      <formula>WEEKDAY($A3,2)&gt;=6</formula>
    </cfRule>
  </conditionalFormatting>
  <conditionalFormatting sqref="A8:I29">
    <cfRule type="expression" dxfId="35" priority="1">
      <formula>$C8="Feiertag"</formula>
    </cfRule>
    <cfRule type="expression" dxfId="34" priority="2">
      <formula>WEEKDAY($A8,2)&gt;=6</formula>
    </cfRule>
  </conditionalFormatting>
  <conditionalFormatting sqref="A2:J2 G3:J3 G4:I7 J4:J29">
    <cfRule type="expression" dxfId="33" priority="11">
      <formula>$C2="Feiertag"</formula>
    </cfRule>
    <cfRule type="expression" dxfId="3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85" zoomScaleNormal="85" workbookViewId="0">
      <selection activeCell="L29" sqref="L29"/>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c r="M3" s="48" t="str">
        <f>Gesamt!A3</f>
        <v>Dragoliub MARGAN</v>
      </c>
      <c r="N3" s="48"/>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11.94</v>
      </c>
      <c r="L7" s="39"/>
      <c r="M7" s="1" t="s">
        <v>59</v>
      </c>
      <c r="N7" s="27">
        <f ca="1">Gesamt!B9+SUM(Gesamt!E2:E4)-SUM(Gesamt!J2:J4)</f>
        <v>-8.1712414612411521E-14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11.94</v>
      </c>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12.739726027397259</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169.99999999999997</v>
      </c>
      <c r="O17" s="35">
        <f>170+31</f>
        <v>201</v>
      </c>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11.94</v>
      </c>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11.94</v>
      </c>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M31" s="43" t="s">
        <v>75</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c r="O32" s="35"/>
      <c r="Q32" s="7"/>
    </row>
    <row r="33" spans="10:13" x14ac:dyDescent="0.25">
      <c r="K33" s="39"/>
      <c r="L33" s="39"/>
      <c r="M33" s="10"/>
    </row>
    <row r="34" spans="10:13" x14ac:dyDescent="0.25">
      <c r="J34" s="2" t="s">
        <v>68</v>
      </c>
      <c r="K34" s="39">
        <f>SUM(K2:K33)</f>
        <v>587.76</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85" zoomScaleNormal="85" workbookViewId="0">
      <selection activeCell="O18" sqref="O18"/>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47"/>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47"/>
      <c r="M3" s="48" t="str">
        <f>Gesamt!A3</f>
        <v>Dragoliub MARGAN</v>
      </c>
      <c r="N3" s="48"/>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47"/>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47"/>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47"/>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47"/>
      <c r="M7" s="1" t="s">
        <v>59</v>
      </c>
      <c r="N7" s="27">
        <f ca="1">Gesamt!B9+SUM(Gesamt!E2:E5)-SUM(Gesamt!J2:J5)</f>
        <v>-1.1191048088221578E-13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47"/>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47"/>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47"/>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11.94</v>
      </c>
      <c r="L11" s="47"/>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47"/>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47"/>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47"/>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47"/>
      <c r="M15" s="1" t="s">
        <v>58</v>
      </c>
      <c r="N15">
        <f>Gesamt!B5+Gesamt!B7-SUM(Gesamt!G2:G5)</f>
        <v>12.739726027397259</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47"/>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47"/>
      <c r="M17" s="1" t="s">
        <v>50</v>
      </c>
      <c r="N17" s="27">
        <f>SUM(G2:G32)</f>
        <v>162</v>
      </c>
      <c r="O17" s="35">
        <f>162+21.5</f>
        <v>183.5</v>
      </c>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11.94</v>
      </c>
      <c r="L18" s="47"/>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47"/>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47"/>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47"/>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47"/>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47"/>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47"/>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11.94</v>
      </c>
      <c r="L25" s="47"/>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47"/>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47"/>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47"/>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47"/>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47"/>
      <c r="M30" s="43" t="s">
        <v>77</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47"/>
      <c r="M31" s="43" t="s">
        <v>78</v>
      </c>
      <c r="O31" s="35"/>
      <c r="Q31" s="7"/>
    </row>
    <row r="32" spans="1:17" x14ac:dyDescent="0.25">
      <c r="A32" s="23"/>
      <c r="H32" s="7"/>
      <c r="I32" s="7"/>
      <c r="J32" s="7"/>
      <c r="K32" s="39"/>
      <c r="L32" s="39"/>
    </row>
    <row r="33" spans="10:13" x14ac:dyDescent="0.25">
      <c r="J33" s="2" t="s">
        <v>68</v>
      </c>
      <c r="K33" s="39">
        <f>SUM(K2:K32)</f>
        <v>575.81999999999994</v>
      </c>
      <c r="L33" s="39">
        <f>SUM(L2:L32)</f>
        <v>0</v>
      </c>
      <c r="M33" s="44" t="s">
        <v>76</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9" priority="3">
      <formula>$C2="Feiertag"</formula>
    </cfRule>
    <cfRule type="expression" dxfId="28" priority="4">
      <formula>WEEKDAY($A2,2)&gt;=6</formula>
    </cfRule>
  </conditionalFormatting>
  <conditionalFormatting sqref="A5:I31">
    <cfRule type="expression" dxfId="27" priority="1">
      <formula>$C5="Feiertag"</formula>
    </cfRule>
    <cfRule type="expression" dxfId="26" priority="2">
      <formula>WEEKDAY($A5,2)&gt;=6</formula>
    </cfRule>
  </conditionalFormatting>
  <conditionalFormatting sqref="G2:J2 G3:I4 J3:J31">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85" zoomScaleNormal="85" workbookViewId="0">
      <selection activeCell="O18" sqref="O1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4" width="11.42578125" style="2"/>
    <col min="15" max="15" width="12" style="2" bestFit="1" customWidth="1"/>
    <col min="16"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8" t="str">
        <f>Gesamt!A3</f>
        <v>Dragoliub MARGAN</v>
      </c>
      <c r="N3" s="48"/>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Gesamt!B9+SUM(Gesamt!E2:E6)-SUM(Gesamt!J2:J6)</f>
        <v>-1.3677947663381929E-13</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v>11.94</v>
      </c>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12.739726027397259</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72</v>
      </c>
      <c r="K16" s="39">
        <v>11.94</v>
      </c>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f>138+33</f>
        <v>171</v>
      </c>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72</v>
      </c>
      <c r="K23" s="39">
        <v>11.94</v>
      </c>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72</v>
      </c>
      <c r="K30" s="39">
        <v>11.94</v>
      </c>
      <c r="L30" s="39"/>
      <c r="M30" s="42" t="s">
        <v>74</v>
      </c>
      <c r="O30" s="4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467.76</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7">
      <formula>$C5="Feiertag"</formula>
    </cfRule>
    <cfRule type="expression" dxfId="22" priority="8">
      <formula>WEEKDAY($A5,2)&gt;=6</formula>
    </cfRule>
  </conditionalFormatting>
  <conditionalFormatting sqref="A10:I32">
    <cfRule type="expression" dxfId="21" priority="1">
      <formula>$C10="Feiertag"</formula>
    </cfRule>
    <cfRule type="expression" dxfId="20" priority="2">
      <formula>WEEKDAY($A10,2)&gt;=6</formula>
    </cfRule>
  </conditionalFormatting>
  <conditionalFormatting sqref="A2:J4 G5:J5 G6:I9 J6:J32">
    <cfRule type="expression" dxfId="19" priority="9">
      <formula>$C2="Feiertag"</formula>
    </cfRule>
    <cfRule type="expression" dxfId="1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5" zoomScaleNormal="85" workbookViewId="0">
      <selection activeCell="O17" sqref="O17"/>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c r="M3" s="48" t="str">
        <f>Gesamt!A3</f>
        <v>Dragoliub MARGAN</v>
      </c>
      <c r="N3" s="48"/>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72</v>
      </c>
      <c r="K6" s="39">
        <v>11.94</v>
      </c>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-1.6697754290362354E-13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72</v>
      </c>
      <c r="K13" s="39">
        <v>11.94</v>
      </c>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12.739726027397259</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c r="L16" s="39"/>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72</v>
      </c>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72</v>
      </c>
      <c r="K27" s="39">
        <v>11.94</v>
      </c>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6" t="s">
        <v>81</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M31" s="46" t="s">
        <v>80</v>
      </c>
      <c r="O31" s="35"/>
      <c r="Q31" s="7"/>
    </row>
    <row r="32" spans="1:17" x14ac:dyDescent="0.25">
      <c r="A32" s="23"/>
      <c r="H32" s="7"/>
      <c r="I32" s="7"/>
      <c r="J32" s="7"/>
      <c r="K32" s="39"/>
      <c r="L32" s="39"/>
      <c r="M32" s="46" t="s">
        <v>82</v>
      </c>
      <c r="Q32" s="7"/>
    </row>
    <row r="33" spans="10:12" x14ac:dyDescent="0.25">
      <c r="J33" s="2" t="s">
        <v>68</v>
      </c>
      <c r="K33" s="39">
        <f>SUM(K2:K32)</f>
        <v>515.81999999999994</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5">
      <formula>$C2="Feiertag"</formula>
    </cfRule>
    <cfRule type="expression" dxfId="16" priority="6">
      <formula>WEEKDAY($A2,2)&gt;=6</formula>
    </cfRule>
  </conditionalFormatting>
  <conditionalFormatting sqref="A5:I31">
    <cfRule type="expression" dxfId="15" priority="1">
      <formula>$C5="Feiertag"</formula>
    </cfRule>
    <cfRule type="expression" dxfId="14" priority="2">
      <formula>WEEKDAY($A5,2)&gt;=6</formula>
    </cfRule>
  </conditionalFormatting>
  <conditionalFormatting sqref="G2:J2 G3:I4 J3:J31">
    <cfRule type="expression" dxfId="13" priority="13">
      <formula>$C2="Feiertag"</formula>
    </cfRule>
    <cfRule type="expression" dxfId="12"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5"/>
  <sheetViews>
    <sheetView zoomScale="85" zoomScaleNormal="85" workbookViewId="0">
      <selection activeCell="M39" sqref="M39"/>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c r="M3" s="48" t="str">
        <f>Gesamt!A3</f>
        <v>Dragoliub MARGAN</v>
      </c>
      <c r="N3" s="48"/>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11.94</v>
      </c>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Gesamt!B9+SUM(Gesamt!E2:E8)-SUM(Gesamt!J2:J8)</f>
        <v>-1.829647544582258E-13</v>
      </c>
      <c r="O7" s="35"/>
      <c r="Q7" s="7"/>
    </row>
    <row r="8" spans="1:17" x14ac:dyDescent="0.2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1</v>
      </c>
      <c r="O9" s="35"/>
      <c r="Q9" s="7"/>
    </row>
    <row r="10" spans="1:17" x14ac:dyDescent="0.2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11.94</v>
      </c>
      <c r="L11" s="39"/>
      <c r="M11" s="1" t="s">
        <v>57</v>
      </c>
      <c r="N11" s="28">
        <f>SUM(Gesamt!F2:F8)</f>
        <v>1</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30</v>
      </c>
      <c r="L14" s="39"/>
      <c r="M14" s="25"/>
      <c r="O14" s="35"/>
      <c r="Q14" s="7"/>
    </row>
    <row r="15" spans="1:17" x14ac:dyDescent="0.2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30</v>
      </c>
      <c r="L15" s="39"/>
      <c r="M15" s="1" t="s">
        <v>58</v>
      </c>
      <c r="N15">
        <f>Gesamt!B5+Gesamt!B7-SUM(Gesamt!G2:G8)</f>
        <v>12.739726027397259</v>
      </c>
      <c r="O15" s="35"/>
      <c r="Q15" s="7"/>
    </row>
    <row r="16" spans="1:17" x14ac:dyDescent="0.2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30</v>
      </c>
      <c r="L16" s="39"/>
      <c r="O16" s="35"/>
      <c r="Q16" s="7"/>
    </row>
    <row r="17" spans="1:17" x14ac:dyDescent="0.25">
      <c r="A17" s="29">
        <v>46219</v>
      </c>
      <c r="B17" t="str">
        <f t="shared" si="0"/>
        <v>Do</v>
      </c>
      <c r="C17" s="2" t="s">
        <v>63</v>
      </c>
      <c r="G17" s="27">
        <f t="shared" ca="1" si="1"/>
        <v>8</v>
      </c>
      <c r="H17" s="27">
        <f ca="1">IF(Q17&lt;&gt;"",Q17,IF(OR(C17="Feiertag",A17&lt;Gesamt!$B$11,A17&gt;Gesamt!$B$13,),0,INDIRECT("N"&amp;WEEKDAY(A17,2)+19)))</f>
        <v>8</v>
      </c>
      <c r="I17" s="27">
        <f t="shared" si="2"/>
        <v>0</v>
      </c>
      <c r="J17" s="7" t="s">
        <v>88</v>
      </c>
      <c r="K17" s="39"/>
      <c r="L17" s="39"/>
      <c r="M17" s="1" t="s">
        <v>50</v>
      </c>
      <c r="N17" s="27">
        <f ca="1">SUM(G2:G32)</f>
        <v>92.999999999999986</v>
      </c>
      <c r="O17" s="35">
        <f>93-8</f>
        <v>85</v>
      </c>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0</v>
      </c>
      <c r="I29" s="27">
        <f t="shared" si="2"/>
        <v>0</v>
      </c>
      <c r="J29" s="7"/>
      <c r="K29" s="39"/>
      <c r="L29" s="39"/>
      <c r="M29" s="43" t="s">
        <v>83</v>
      </c>
      <c r="O29" s="35"/>
      <c r="Q29" s="7"/>
    </row>
    <row r="30" spans="1:17" x14ac:dyDescent="0.25">
      <c r="A30" s="29">
        <v>46232</v>
      </c>
      <c r="B30" t="str">
        <f t="shared" si="0"/>
        <v>Mi</v>
      </c>
      <c r="G30" s="27">
        <f t="shared" si="1"/>
        <v>0</v>
      </c>
      <c r="H30" s="27">
        <f ca="1">IF(Q30&lt;&gt;"",Q30,IF(OR(C30="Feiertag",A30&lt;Gesamt!$B$11,A30&gt;Gesamt!$B$13,),0,INDIRECT("N"&amp;WEEKDAY(A30,2)+19)))</f>
        <v>0</v>
      </c>
      <c r="I30" s="27">
        <f t="shared" si="2"/>
        <v>0</v>
      </c>
      <c r="J30" s="7"/>
      <c r="K30" s="39"/>
      <c r="L30" s="39"/>
      <c r="M30" s="43" t="s">
        <v>89</v>
      </c>
      <c r="O30" s="35"/>
      <c r="Q30" s="7"/>
    </row>
    <row r="31" spans="1:17" x14ac:dyDescent="0.25">
      <c r="A31" s="29">
        <v>46233</v>
      </c>
      <c r="B31" t="str">
        <f t="shared" si="0"/>
        <v>Do</v>
      </c>
      <c r="G31" s="27">
        <f t="shared" si="1"/>
        <v>0</v>
      </c>
      <c r="H31" s="27">
        <f ca="1">IF(Q31&lt;&gt;"",Q31,IF(OR(C31="Feiertag",A31&lt;Gesamt!$B$11,A31&gt;Gesamt!$B$13,),0,INDIRECT("N"&amp;WEEKDAY(A31,2)+19)))</f>
        <v>0</v>
      </c>
      <c r="I31" s="27">
        <f t="shared" si="2"/>
        <v>0</v>
      </c>
      <c r="J31" s="7"/>
      <c r="K31" s="39"/>
      <c r="L31" s="39"/>
      <c r="M31" s="43" t="s">
        <v>84</v>
      </c>
      <c r="O31" s="35"/>
      <c r="Q31" s="7"/>
    </row>
    <row r="32" spans="1:17" x14ac:dyDescent="0.25">
      <c r="A32" s="29">
        <v>46234</v>
      </c>
      <c r="B32" t="str">
        <f t="shared" si="0"/>
        <v>Fr</v>
      </c>
      <c r="G32" s="27">
        <f t="shared" si="1"/>
        <v>0</v>
      </c>
      <c r="H32" s="27">
        <f ca="1">IF(Q32&lt;&gt;"",Q32,IF(OR(C32="Feiertag",A32&lt;Gesamt!$B$11,A32&gt;Gesamt!$B$13,),0,INDIRECT("N"&amp;WEEKDAY(A32,2)+19)))</f>
        <v>0</v>
      </c>
      <c r="I32" s="27">
        <f t="shared" si="2"/>
        <v>0</v>
      </c>
      <c r="J32" s="7"/>
      <c r="K32" s="39"/>
      <c r="L32" s="39"/>
      <c r="M32" s="43" t="s">
        <v>85</v>
      </c>
      <c r="O32" s="35"/>
      <c r="Q32" s="7"/>
    </row>
    <row r="33" spans="10:13" x14ac:dyDescent="0.25">
      <c r="K33" s="39"/>
      <c r="L33" s="39"/>
      <c r="M33" s="43" t="s">
        <v>90</v>
      </c>
    </row>
    <row r="34" spans="10:13" x14ac:dyDescent="0.25">
      <c r="J34" s="2" t="s">
        <v>68</v>
      </c>
      <c r="K34" s="39">
        <f>SUM(K2:K33)</f>
        <v>293.88</v>
      </c>
      <c r="L34" s="39">
        <f>SUM(L2:L33)</f>
        <v>0</v>
      </c>
      <c r="M34" s="43" t="s">
        <v>86</v>
      </c>
    </row>
    <row r="35" spans="10:13" x14ac:dyDescent="0.25">
      <c r="M35" s="43" t="s">
        <v>87</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8" t="str">
        <f>Gesamt!A3</f>
        <v>Dragoliub MARGAN</v>
      </c>
      <c r="N3" s="48"/>
      <c r="O3" s="35"/>
      <c r="Q3" s="7"/>
    </row>
    <row r="4" spans="1:17" x14ac:dyDescent="0.2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-1.829647544582258E-13</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1</v>
      </c>
      <c r="O11" s="35"/>
      <c r="Q11" s="7"/>
    </row>
    <row r="12" spans="1:17" x14ac:dyDescent="0.2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12.739726027397259</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8" t="str">
        <f>Gesamt!A3</f>
        <v>Dragoliub MARGAN</v>
      </c>
      <c r="N3" s="48"/>
      <c r="O3" s="35"/>
      <c r="Q3" s="7"/>
    </row>
    <row r="4" spans="1:17" x14ac:dyDescent="0.2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-1.829647544582258E-13</v>
      </c>
      <c r="O7" s="35"/>
      <c r="Q7" s="7"/>
    </row>
    <row r="8" spans="1:17" x14ac:dyDescent="0.2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1</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12.739726027397259</v>
      </c>
      <c r="O15" s="35"/>
      <c r="Q15" s="7"/>
    </row>
    <row r="16" spans="1:17" x14ac:dyDescent="0.2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8" t="str">
        <f>Gesamt!A3</f>
        <v>Dragoliub MARGAN</v>
      </c>
      <c r="N3" s="48"/>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-1.829647544582258E-13</v>
      </c>
      <c r="O7" s="35"/>
      <c r="Q7" s="7"/>
    </row>
    <row r="8" spans="1:17" x14ac:dyDescent="0.2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1</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12.739726027397259</v>
      </c>
      <c r="O15" s="35"/>
      <c r="Q15" s="7"/>
    </row>
    <row r="16" spans="1:17" x14ac:dyDescent="0.2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8" t="str">
        <f>Gesamt!A3</f>
        <v>Dragoliub MARGAN</v>
      </c>
      <c r="N3" s="48"/>
      <c r="O3" s="35"/>
      <c r="Q3" s="7"/>
    </row>
    <row r="4" spans="1:17" x14ac:dyDescent="0.2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-1.829647544582258E-13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1</v>
      </c>
      <c r="O11" s="35"/>
      <c r="Q11" s="7"/>
    </row>
    <row r="12" spans="1:17" x14ac:dyDescent="0.2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12.739726027397259</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8" t="str">
        <f>Gesamt!A3</f>
        <v>Dragoliub MARGAN</v>
      </c>
      <c r="N3" s="48"/>
      <c r="O3" s="35"/>
      <c r="Q3" s="7"/>
    </row>
    <row r="4" spans="1:17" x14ac:dyDescent="0.2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-1.829647544582258E-13</v>
      </c>
      <c r="O7" s="35"/>
      <c r="Q7" s="7"/>
    </row>
    <row r="8" spans="1:17" x14ac:dyDescent="0.2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1</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12.739726027397259</v>
      </c>
      <c r="O15" s="35"/>
      <c r="Q15" s="7"/>
    </row>
    <row r="16" spans="1:17" x14ac:dyDescent="0.2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49" t="s">
        <v>79</v>
      </c>
      <c r="B3" s="49"/>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f>25/365*186</f>
        <v>12.739726027397259</v>
      </c>
      <c r="D5" s="6" t="s">
        <v>12</v>
      </c>
      <c r="E5" s="7">
        <f ca="1">April!N5</f>
        <v>-3.0198066269804258E-14</v>
      </c>
      <c r="F5" s="8">
        <f>April!N9</f>
        <v>0</v>
      </c>
      <c r="G5" s="2">
        <f>April!N13</f>
        <v>0</v>
      </c>
      <c r="H5" s="7">
        <f>April!N17</f>
        <v>162</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-3.0198066269804258E-14</v>
      </c>
      <c r="F7" s="8">
        <f>Juni!N9</f>
        <v>0</v>
      </c>
      <c r="G7" s="2">
        <f>Juni!N13</f>
        <v>0</v>
      </c>
      <c r="H7" s="7">
        <f>Juni!N17</f>
        <v>162</v>
      </c>
      <c r="I7" s="7"/>
      <c r="J7" s="7">
        <v>0</v>
      </c>
      <c r="Z7" s="2" t="b">
        <v>0</v>
      </c>
    </row>
    <row r="8" spans="1:26" x14ac:dyDescent="0.25">
      <c r="D8" s="6" t="s">
        <v>15</v>
      </c>
      <c r="E8" s="7">
        <f ca="1">Juli!N5</f>
        <v>-1.5987211554602254E-14</v>
      </c>
      <c r="F8" s="8">
        <f>Juli!N9</f>
        <v>1</v>
      </c>
      <c r="G8" s="2">
        <f>Juli!N13</f>
        <v>0</v>
      </c>
      <c r="H8" s="7">
        <f ca="1">Juli!N17</f>
        <v>92.999999999999986</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46219</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-1.829647544582258E-13</v>
      </c>
      <c r="F15" s="8">
        <f>SUM(F2:F13)</f>
        <v>1</v>
      </c>
      <c r="G15" s="2">
        <f>SUM(G2:G13)</f>
        <v>0</v>
      </c>
      <c r="H15" s="7">
        <f ca="1">SUM(H2:H13)</f>
        <v>994.49999999999989</v>
      </c>
      <c r="I15" s="7"/>
      <c r="J15" s="7">
        <f>SUM(J2:J13)</f>
        <v>0</v>
      </c>
    </row>
    <row r="16" spans="1:26" x14ac:dyDescent="0.25">
      <c r="A16" s="6" t="s">
        <v>9</v>
      </c>
      <c r="B16" s="7">
        <f>Januar!N27</f>
        <v>38.5</v>
      </c>
    </row>
    <row r="17" spans="1:7" x14ac:dyDescent="0.25">
      <c r="A17" s="6" t="s">
        <v>10</v>
      </c>
      <c r="B17" s="7">
        <f>Februar!N27</f>
        <v>38.5</v>
      </c>
      <c r="D17" s="4" t="s">
        <v>39</v>
      </c>
      <c r="E17" s="7">
        <f ca="1">SUM(E2:E13)+B9-J15</f>
        <v>-1.829647544582258E-13</v>
      </c>
    </row>
    <row r="18" spans="1:7" x14ac:dyDescent="0.25">
      <c r="A18" s="6" t="s">
        <v>11</v>
      </c>
      <c r="B18" s="7">
        <f>März!N27</f>
        <v>38.5</v>
      </c>
      <c r="D18" s="9" t="s">
        <v>40</v>
      </c>
      <c r="G18" s="2">
        <f>B5+B7-G15</f>
        <v>12.739726027397259</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50" t="s">
        <v>55</v>
      </c>
    </row>
    <row r="24" spans="19:20" x14ac:dyDescent="0.25">
      <c r="S24" s="50"/>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2026-08-26T12:41:04Z</dcterms:modified>
</cp:coreProperties>
</file>