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Streitfälle Dienstnehmer\Personalakt_MIHAJLOVIC Sasa\"/>
    </mc:Choice>
  </mc:AlternateContent>
  <xr:revisionPtr revIDLastSave="0" documentId="13_ncr:1_{AE19D7B0-1C3D-40E5-AAF7-B0F1545B2B62}" xr6:coauthVersionLast="47" xr6:coauthVersionMax="47" xr10:uidLastSave="{00000000-0000-0000-0000-000000000000}"/>
  <bookViews>
    <workbookView xWindow="-110" yWindow="-110" windowWidth="38620" windowHeight="211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3" l="1"/>
  <c r="B5" i="13"/>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22" i="2"/>
  <c r="G23" i="2"/>
  <c r="G26" i="2"/>
  <c r="G27" i="2"/>
  <c r="G28" i="2"/>
  <c r="G29" i="2"/>
  <c r="G2" i="2"/>
  <c r="G2" i="3"/>
  <c r="G3" i="3"/>
  <c r="G4" i="3"/>
  <c r="G5" i="3"/>
  <c r="G6" i="3"/>
  <c r="G7" i="3"/>
  <c r="G8" i="3"/>
  <c r="G9" i="3"/>
  <c r="G10" i="3"/>
  <c r="G11" i="3"/>
  <c r="G12" i="3"/>
  <c r="G13" i="3"/>
  <c r="G14" i="3"/>
  <c r="G15" i="3"/>
  <c r="G16" i="3"/>
  <c r="G23"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8" i="3"/>
  <c r="H11" i="3"/>
  <c r="H7" i="3"/>
  <c r="H3" i="3"/>
  <c r="H10" i="3"/>
  <c r="H9" i="3"/>
  <c r="H4" i="3"/>
  <c r="H6" i="3"/>
  <c r="H2" i="3"/>
  <c r="H32" i="3"/>
  <c r="H13" i="3"/>
  <c r="H14" i="3"/>
  <c r="H29" i="3"/>
  <c r="H16" i="3"/>
  <c r="H21" i="3"/>
  <c r="H20" i="3"/>
  <c r="H25" i="3"/>
  <c r="H31" i="3"/>
  <c r="H27" i="3"/>
  <c r="H18" i="3"/>
  <c r="H24" i="3"/>
  <c r="H15" i="3"/>
  <c r="H28" i="3"/>
  <c r="H30" i="3"/>
  <c r="H23" i="3"/>
  <c r="H22" i="3"/>
  <c r="H17" i="3"/>
  <c r="G24" i="3" l="1"/>
  <c r="G17" i="3"/>
  <c r="I17" i="3" s="1"/>
  <c r="I31" i="3"/>
  <c r="I30"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1" i="4"/>
  <c r="H21" i="8"/>
  <c r="H14" i="11"/>
  <c r="H9" i="7"/>
  <c r="H21" i="12"/>
  <c r="H12" i="10"/>
  <c r="H21" i="6"/>
  <c r="H21" i="1"/>
  <c r="H24" i="5"/>
  <c r="H30" i="4"/>
  <c r="H28" i="5"/>
  <c r="H27" i="8"/>
  <c r="H4" i="9"/>
  <c r="H26" i="8"/>
  <c r="H18" i="8"/>
  <c r="H4" i="12"/>
  <c r="H4" i="5"/>
  <c r="H8" i="7"/>
  <c r="H12" i="8"/>
  <c r="H32" i="8"/>
  <c r="H24" i="8"/>
  <c r="H25" i="10"/>
  <c r="H30" i="9"/>
  <c r="H6" i="10"/>
  <c r="H26" i="12"/>
  <c r="H6" i="8"/>
  <c r="H27" i="6"/>
  <c r="H23" i="4"/>
  <c r="H26" i="6"/>
  <c r="H5" i="8"/>
  <c r="H5" i="10"/>
  <c r="H25" i="12"/>
  <c r="H15" i="5"/>
  <c r="H31" i="12"/>
  <c r="H29" i="10"/>
  <c r="H3" i="11"/>
  <c r="H16" i="1"/>
  <c r="H13" i="12"/>
  <c r="H21" i="7"/>
  <c r="H18" i="5"/>
  <c r="H16" i="10"/>
  <c r="H7" i="8"/>
  <c r="H4" i="7"/>
  <c r="H24" i="6"/>
  <c r="H32" i="7"/>
  <c r="H28" i="7"/>
  <c r="H5" i="6"/>
  <c r="H2" i="5"/>
  <c r="H7" i="11"/>
  <c r="H10" i="6"/>
  <c r="H4" i="4"/>
  <c r="H28" i="8"/>
  <c r="H8" i="9"/>
  <c r="H25" i="8"/>
  <c r="H8" i="5"/>
  <c r="H3" i="6"/>
  <c r="H23" i="1"/>
  <c r="H18" i="4"/>
  <c r="H13" i="7"/>
  <c r="H32" i="10"/>
  <c r="H28" i="12"/>
  <c r="H8" i="8"/>
  <c r="H9" i="6"/>
  <c r="H6" i="9"/>
  <c r="H21" i="9"/>
  <c r="H14" i="4"/>
  <c r="H19" i="1"/>
  <c r="H26" i="4"/>
  <c r="H11" i="8"/>
  <c r="H6" i="7"/>
  <c r="H3" i="7"/>
  <c r="H13" i="4"/>
  <c r="H14" i="9"/>
  <c r="H25" i="11"/>
  <c r="H15" i="4"/>
  <c r="H11" i="11"/>
  <c r="H15" i="11"/>
  <c r="H15" i="8"/>
  <c r="H12" i="6"/>
  <c r="H22" i="7"/>
  <c r="H30" i="8"/>
  <c r="H15" i="12"/>
  <c r="H14" i="12"/>
  <c r="H29" i="1"/>
  <c r="H26" i="11"/>
  <c r="H13" i="11"/>
  <c r="H27" i="5"/>
  <c r="H11" i="6"/>
  <c r="H8" i="10"/>
  <c r="H17" i="8"/>
  <c r="H25" i="4"/>
  <c r="H17" i="9"/>
  <c r="H23" i="9"/>
  <c r="H20" i="5"/>
  <c r="H30" i="12"/>
  <c r="H32" i="1"/>
  <c r="H10" i="12"/>
  <c r="H23" i="12"/>
  <c r="H12" i="11"/>
  <c r="H21" i="11"/>
  <c r="H27" i="12"/>
  <c r="H27" i="9"/>
  <c r="H14" i="10"/>
  <c r="H23" i="11"/>
  <c r="H3" i="10"/>
  <c r="H5" i="12"/>
  <c r="H18" i="12"/>
  <c r="H11" i="10"/>
  <c r="H20" i="1"/>
  <c r="H17" i="4"/>
  <c r="H29" i="5"/>
  <c r="H7" i="9"/>
  <c r="H16" i="4"/>
  <c r="H30" i="1"/>
  <c r="H2" i="8"/>
  <c r="H21" i="10"/>
  <c r="H9" i="12"/>
  <c r="H8" i="6"/>
  <c r="H26" i="1"/>
  <c r="H6" i="5"/>
  <c r="H29" i="6"/>
  <c r="H2" i="7"/>
  <c r="H20" i="9"/>
  <c r="H25" i="5"/>
  <c r="H28" i="11"/>
  <c r="H24" i="12"/>
  <c r="H13" i="10"/>
  <c r="H13" i="9"/>
  <c r="H22" i="5"/>
  <c r="H15" i="1"/>
  <c r="H10" i="10"/>
  <c r="H10" i="7"/>
  <c r="H3" i="9"/>
  <c r="H9" i="9"/>
  <c r="H6" i="12"/>
  <c r="H24" i="4"/>
  <c r="H24" i="11"/>
  <c r="H12" i="5"/>
  <c r="H27" i="10"/>
  <c r="H22" i="11"/>
  <c r="H27" i="11"/>
  <c r="H31" i="4"/>
  <c r="H14" i="7"/>
  <c r="H3" i="8"/>
  <c r="H10" i="5"/>
  <c r="H31" i="8"/>
  <c r="H30" i="5"/>
  <c r="H16" i="12"/>
  <c r="H8" i="11"/>
  <c r="H13" i="6"/>
  <c r="H23" i="5"/>
  <c r="H9" i="10"/>
  <c r="H26" i="10"/>
  <c r="H2" i="6"/>
  <c r="H32" i="12"/>
  <c r="H31" i="10"/>
  <c r="H27" i="1"/>
  <c r="H10" i="9"/>
  <c r="H15" i="10"/>
  <c r="H19" i="10"/>
  <c r="H29" i="11"/>
  <c r="H9" i="4"/>
  <c r="H23" i="10"/>
  <c r="H6" i="11"/>
  <c r="H10" i="8"/>
  <c r="H11" i="7"/>
  <c r="H31" i="6"/>
  <c r="H22" i="12"/>
  <c r="H20" i="10"/>
  <c r="H31" i="7"/>
  <c r="H22" i="6"/>
  <c r="H14" i="6"/>
  <c r="H28" i="10"/>
  <c r="H19" i="6"/>
  <c r="H7" i="12"/>
  <c r="H7" i="5"/>
  <c r="H19" i="11"/>
  <c r="H26" i="9"/>
  <c r="H24" i="10"/>
  <c r="H20" i="4"/>
  <c r="H4" i="8"/>
  <c r="H19" i="5"/>
  <c r="H13" i="5"/>
  <c r="H17" i="5"/>
  <c r="H15" i="6"/>
  <c r="H9" i="11"/>
  <c r="H6" i="4"/>
  <c r="H11" i="4"/>
  <c r="H30" i="11"/>
  <c r="H31" i="5"/>
  <c r="H10" i="4"/>
  <c r="H32" i="5"/>
  <c r="H3" i="12"/>
  <c r="H27" i="4"/>
  <c r="H5" i="4"/>
  <c r="H31" i="11"/>
  <c r="H3" i="5"/>
  <c r="H13" i="8"/>
  <c r="H29" i="8"/>
  <c r="H7" i="6"/>
  <c r="H6" i="6"/>
  <c r="H24" i="1"/>
  <c r="H24" i="9"/>
  <c r="H29" i="9"/>
  <c r="H18" i="6"/>
  <c r="H16" i="5"/>
  <c r="H31" i="1"/>
  <c r="H10" i="11"/>
  <c r="H19" i="9"/>
  <c r="H25" i="7"/>
  <c r="H8" i="12"/>
  <c r="H23" i="8"/>
  <c r="H3" i="4"/>
  <c r="H17" i="10"/>
  <c r="H14" i="8"/>
  <c r="H30" i="6"/>
  <c r="H17" i="11"/>
  <c r="H12" i="4"/>
  <c r="H19" i="12"/>
  <c r="H14" i="5"/>
  <c r="H5" i="7"/>
  <c r="H7" i="4"/>
  <c r="H27" i="7"/>
  <c r="H7" i="10"/>
  <c r="H8" i="4"/>
  <c r="H19" i="7"/>
  <c r="H22" i="8"/>
  <c r="H7" i="7"/>
  <c r="H2" i="4"/>
  <c r="H30" i="7"/>
  <c r="H2" i="12"/>
  <c r="H20" i="11"/>
  <c r="H29" i="4"/>
  <c r="H16" i="8"/>
  <c r="H25" i="6"/>
  <c r="H16" i="7"/>
  <c r="H16" i="9"/>
  <c r="H22" i="1"/>
  <c r="H20" i="7"/>
  <c r="H18" i="9"/>
  <c r="H20" i="12"/>
  <c r="H9" i="8"/>
  <c r="H12" i="12"/>
  <c r="H18" i="10"/>
  <c r="H12" i="9"/>
  <c r="H11" i="5"/>
  <c r="H31" i="9"/>
  <c r="H14" i="1"/>
  <c r="H28" i="9"/>
  <c r="H23" i="6"/>
  <c r="H26" i="7"/>
  <c r="H5" i="11"/>
  <c r="H16" i="11"/>
  <c r="H23" i="7"/>
  <c r="H25" i="1"/>
  <c r="H4" i="10"/>
  <c r="H11" i="12"/>
  <c r="H5" i="5"/>
  <c r="H29" i="7"/>
  <c r="H17" i="1"/>
  <c r="H12" i="7"/>
  <c r="H20" i="6"/>
  <c r="H22" i="4"/>
  <c r="H9" i="5"/>
  <c r="H17" i="6"/>
  <c r="H16" i="6"/>
  <c r="H18" i="11"/>
  <c r="H28" i="6"/>
  <c r="H2" i="11"/>
  <c r="H24" i="7"/>
  <c r="H4" i="6"/>
  <c r="H4" i="11"/>
  <c r="H2" i="9"/>
  <c r="H15" i="7"/>
  <c r="H2" i="10"/>
  <c r="H28" i="1"/>
  <c r="H22" i="10"/>
  <c r="H17" i="12"/>
  <c r="H26" i="5"/>
  <c r="H25" i="9"/>
  <c r="H18" i="7"/>
  <c r="H28" i="4"/>
  <c r="H21" i="5"/>
  <c r="H30" i="10"/>
  <c r="H5" i="9"/>
  <c r="H18" i="1"/>
  <c r="H17" i="7"/>
  <c r="H20" i="8"/>
  <c r="H19" i="8"/>
  <c r="H22" i="9"/>
  <c r="H15" i="9"/>
  <c r="H29" i="12"/>
  <c r="H19" i="4"/>
  <c r="H11" i="9"/>
  <c r="H13" i="1"/>
  <c r="H15" i="2"/>
  <c r="H10" i="1"/>
  <c r="H23" i="2"/>
  <c r="H24" i="2"/>
  <c r="H3" i="2"/>
  <c r="H14" i="2"/>
  <c r="H5" i="2"/>
  <c r="H8" i="1"/>
  <c r="H11" i="2"/>
  <c r="H7" i="1"/>
  <c r="H7" i="2"/>
  <c r="H17" i="2"/>
  <c r="H28" i="2"/>
  <c r="H12" i="2"/>
  <c r="H26" i="2"/>
  <c r="H2" i="2"/>
  <c r="H6" i="2"/>
  <c r="H29" i="2"/>
  <c r="H26" i="3"/>
  <c r="H20" i="2"/>
  <c r="H21" i="2"/>
  <c r="H2" i="1"/>
  <c r="H13" i="2"/>
  <c r="H5" i="1"/>
  <c r="H3" i="1"/>
  <c r="H25" i="2"/>
  <c r="H18" i="2"/>
  <c r="H12" i="1"/>
  <c r="H4" i="1"/>
  <c r="H16" i="2"/>
  <c r="H9" i="2"/>
  <c r="H11" i="1"/>
  <c r="H8" i="2"/>
  <c r="H6" i="1"/>
  <c r="H22" i="2"/>
  <c r="H10" i="2"/>
  <c r="H19" i="3"/>
  <c r="H9" i="1"/>
  <c r="H4" i="2"/>
  <c r="H27" i="2"/>
  <c r="H19" i="2"/>
  <c r="I11" i="1" l="1"/>
  <c r="I13" i="1"/>
  <c r="I12" i="1"/>
  <c r="I10" i="1"/>
  <c r="I14" i="1"/>
  <c r="I7" i="1"/>
  <c r="I3" i="1"/>
  <c r="I5" i="1"/>
  <c r="I4" i="1"/>
  <c r="I6" i="1"/>
  <c r="G25" i="2"/>
  <c r="I25" i="2" s="1"/>
  <c r="G24" i="2"/>
  <c r="I24" i="2" s="1"/>
  <c r="G21" i="2"/>
  <c r="I21" i="2" s="1"/>
  <c r="G20" i="2"/>
  <c r="I20" i="2" s="1"/>
  <c r="G19" i="2"/>
  <c r="I27" i="2"/>
  <c r="I28" i="2"/>
  <c r="I26" i="2"/>
  <c r="I18" i="2"/>
  <c r="I17" i="2"/>
  <c r="I13" i="2"/>
  <c r="I11" i="2"/>
  <c r="I14" i="2"/>
  <c r="I10" i="2"/>
  <c r="I12" i="2"/>
  <c r="I3" i="2"/>
  <c r="I5" i="2"/>
  <c r="I6" i="2"/>
  <c r="I7"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2" l="1"/>
  <c r="H3" i="13" s="1"/>
  <c r="I19" i="2"/>
  <c r="N5" i="2" s="1"/>
  <c r="E3" i="13" s="1"/>
  <c r="I32" i="3"/>
  <c r="I24" i="3"/>
  <c r="N17" i="12"/>
  <c r="H13" i="13" s="1"/>
  <c r="N5" i="12"/>
  <c r="E13" i="13" s="1"/>
  <c r="N5" i="1"/>
  <c r="E4" i="13" s="1"/>
  <c r="N5" i="8"/>
  <c r="E9" i="13" s="1"/>
  <c r="N5" i="7"/>
  <c r="E8" i="13" s="1"/>
  <c r="N5" i="6"/>
  <c r="E7" i="13" s="1"/>
  <c r="N5" i="5"/>
  <c r="E6" i="13" s="1"/>
  <c r="N5" i="9"/>
  <c r="E10" i="13" s="1"/>
  <c r="N5" i="10"/>
  <c r="E11" i="13" s="1"/>
  <c r="N5" i="4"/>
  <c r="E5"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<sst xmlns="http://schemas.openxmlformats.org/spreadsheetml/2006/main" count="495" uniqueCount="78">
  <si>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</si>
  <si>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</si>
  <si>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</si>
  <si>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</si>
  <si>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</si>
  <si>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</si>
  <si>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</si>
  <si>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</si>
  <si>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</si>
  <si>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</si>
  <si>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</si>
  <si>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</si>
  <si>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</si>
  <si>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</si>
  <si>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</si>
  <si>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</si>
  <si>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</si>
  <si>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</si>
  <si>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</si>
  <si>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</si>
  <si>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</si>
  <si>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</si>
  <si>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</si>
  <si>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</si>
  <si>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</si>
  <si>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</si>
  <si>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</si>
  <si>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</si>
  <si>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</si>
  <si>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</si>
  <si>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</si>
  <si>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</si>
  <si>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</si>
  <si>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</si>
  <si>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</si>
  <si>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</si>
  <si>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</si>
  <si>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</si>
  <si>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</si>
  <si>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</si>
  <si>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</si>
  <si>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</si>
  <si>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</si>
  <si>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</si>
  <si>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</si>
  <si>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</si>
  <si>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</si>
  <si>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</si>
  <si>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</si>
  <si>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</si>
  <si>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</si>
  <si>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</si>
  <si>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</si>
  <si>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</si>
  <si>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</si>
  <si>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</si>
  <si>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</si>
  <si>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</si>
  <si>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</si>
  <si>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</si>
  <si>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</si>
  <si>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</si>
  <si>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</si>
  <si>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</si>
  <si>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</si>
  <si>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</si>
  <si>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</si>
  <si>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</si>
  <si>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</si>
  <si>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</si>
  <si>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</si>
  <si>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</si>
  <si>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Sasa Mihailovic</t>
  </si>
  <si>
    <t>Wien</t>
  </si>
  <si>
    <t>Vorschuß € 1010,00</t>
  </si>
  <si>
    <t>Baugeld € 300,00</t>
  </si>
  <si>
    <t xml:space="preserve">Hier ist ein Brief von der Arbeiterkammer gekommen ,da müssen wir gemeinsam nachschauen. </t>
  </si>
  <si>
    <t>Du kannst ihm aber vorerst so abrechen. Termin bitte wann wir das machen!!!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</si>
</sst>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30480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30480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30480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30480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30480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30480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P42" sqref="P42"/>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1093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Sasa Mihailovic</v>
      </c>
      <c r="N3" s="44"/>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3">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3</v>
      </c>
      <c r="O13" s="35"/>
      <c r="Q13" s="7"/>
    </row>
    <row r="14" spans="1:21" x14ac:dyDescent="0.3">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3">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5.493150684931507</v>
      </c>
      <c r="O15" s="35"/>
      <c r="Q15" s="7"/>
    </row>
    <row r="16" spans="1:21" x14ac:dyDescent="0.3">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3">
      <c r="A17" s="29">
        <v>46038</v>
      </c>
      <c r="B17" t="str">
        <f t="shared" si="0"/>
        <v>Fr</v>
      </c>
      <c r="C17" s="2" t="s">
        <v>22</v>
      </c>
      <c r="G17" s="27">
        <f t="shared" ca="1" si="1"/>
        <v>6.5</v>
      </c>
      <c r="H17" s="27">
        <f ca="1">IF(Q17&lt;&gt;"",Q17,IF(OR(C17="Feiertag",A17&lt;Gesamt!$B$11,A17&gt;Gesamt!$B$13,),0,INDIRECT("N"&amp;WEEKDAY(A17,2)+19)))</f>
        <v>6.5</v>
      </c>
      <c r="I17" s="27">
        <f t="shared" si="2"/>
        <v>0</v>
      </c>
      <c r="J17" s="7" t="s">
        <v>73</v>
      </c>
      <c r="K17" s="39"/>
      <c r="L17" s="39"/>
      <c r="M17" s="1" t="s">
        <v>50</v>
      </c>
      <c r="N17" s="27">
        <f ca="1">SUM(G2:G32)</f>
        <v>115.49999999999999</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3">
      <c r="A20" s="29">
        <v>46041</v>
      </c>
      <c r="B20" t="str">
        <f t="shared" si="0"/>
        <v>Mo</v>
      </c>
      <c r="C20" s="2" t="s">
        <v>22</v>
      </c>
      <c r="F20" s="24">
        <v>4.1666666666666664E-2</v>
      </c>
      <c r="G20" s="27">
        <f t="shared" ca="1" si="1"/>
        <v>8</v>
      </c>
      <c r="H20" s="27">
        <f ca="1">IF(Q20&lt;&gt;"",Q20,IF(OR(C20="Feiertag",A20&lt;Gesamt!$B$11,A20&gt;Gesamt!$B$13,),0,INDIRECT("N"&amp;WEEKDAY(A20,2)+19)))</f>
        <v>8</v>
      </c>
      <c r="I20" s="27">
        <f t="shared" si="2"/>
        <v>0</v>
      </c>
      <c r="J20" s="7" t="s">
        <v>73</v>
      </c>
      <c r="K20" s="39">
        <v>30</v>
      </c>
      <c r="L20" s="39"/>
      <c r="M20" s="6" t="s">
        <v>43</v>
      </c>
      <c r="N20" s="7">
        <f>Gesamt!C30</f>
        <v>8</v>
      </c>
      <c r="O20" s="35"/>
      <c r="Q20" s="7"/>
    </row>
    <row r="21" spans="1:17" x14ac:dyDescent="0.3">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3">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3">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3">
      <c r="A24" s="29">
        <v>46045</v>
      </c>
      <c r="B24" t="str">
        <f t="shared" si="0"/>
        <v>Fr</v>
      </c>
      <c r="C24" s="2" t="s">
        <v>22</v>
      </c>
      <c r="G24" s="27">
        <f t="shared" ca="1" si="1"/>
        <v>6.5</v>
      </c>
      <c r="H24" s="27">
        <f ca="1">IF(Q24&lt;&gt;"",Q24,IF(OR(C24="Feiertag",A24&lt;Gesamt!$B$11,A24&gt;Gesamt!$B$13,),0,INDIRECT("N"&amp;WEEKDAY(A24,2)+19)))</f>
        <v>6.5</v>
      </c>
      <c r="I24" s="27">
        <f t="shared" si="2"/>
        <v>0</v>
      </c>
      <c r="J24" s="7" t="s">
        <v>73</v>
      </c>
      <c r="K24" s="39"/>
      <c r="L24" s="39"/>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3">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3">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3">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3">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1"/>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t="s">
        <v>73</v>
      </c>
      <c r="K32" s="39"/>
      <c r="L32" s="39"/>
      <c r="O32" s="35"/>
      <c r="Q32" s="7"/>
    </row>
    <row r="33" spans="10:12" x14ac:dyDescent="0.3">
      <c r="K33" s="39"/>
      <c r="L33" s="39"/>
    </row>
    <row r="34" spans="10:12" x14ac:dyDescent="0.3">
      <c r="J34" s="2" t="s">
        <v>68</v>
      </c>
      <c r="K34" s="39">
        <f>SUM(K2:K33)</f>
        <v>360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25" sqref="C25"/>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4" t="str">
        <f>Gesamt!A3</f>
        <v>Sasa Mihailovic</v>
      </c>
      <c r="N3" s="44"/>
      <c r="O3" s="35"/>
      <c r="Q3" s="7"/>
    </row>
    <row r="4" spans="1:17" x14ac:dyDescent="0.3">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3">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-2.1316282072803006E-14</v>
      </c>
      <c r="O5" s="35"/>
      <c r="Q5" s="7"/>
    </row>
    <row r="6" spans="1:17" x14ac:dyDescent="0.3">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3">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-4.0856207306205761E-14</v>
      </c>
      <c r="O7" s="35"/>
      <c r="Q7" s="7"/>
    </row>
    <row r="8" spans="1:17" x14ac:dyDescent="0.3">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4</v>
      </c>
      <c r="O9" s="35"/>
      <c r="Q9" s="7"/>
    </row>
    <row r="10" spans="1:17" x14ac:dyDescent="0.3">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3">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4</v>
      </c>
      <c r="O11" s="35"/>
      <c r="Q11" s="7"/>
    </row>
    <row r="12" spans="1:17" x14ac:dyDescent="0.3">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3">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1</v>
      </c>
      <c r="O13" s="35"/>
      <c r="Q13" s="7"/>
    </row>
    <row r="14" spans="1:17" x14ac:dyDescent="0.3">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4.493150684931507</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3">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 ca="1">SUM(G2:G32)</f>
        <v>154</v>
      </c>
      <c r="O17" s="35"/>
      <c r="Q17" s="7"/>
    </row>
    <row r="18" spans="1:17" x14ac:dyDescent="0.3">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3">
      <c r="A19" s="29">
        <v>46071</v>
      </c>
      <c r="B19" t="str">
        <f t="shared" si="0"/>
        <v>Mi</v>
      </c>
      <c r="C19" s="2" t="s">
        <v>63</v>
      </c>
      <c r="G19" s="27">
        <f t="shared" ca="1" si="1"/>
        <v>8</v>
      </c>
      <c r="H19" s="27">
        <f ca="1">IF(Q19&lt;&gt;"",Q19,IF(OR(C19="Feiertag",A19&lt;Gesamt!$B$11,A19&gt;Gesamt!$B$13,),0,INDIRECT("N"&amp;WEEKDAY(A19,2)+19)))</f>
        <v>8</v>
      </c>
      <c r="I19" s="27">
        <f t="shared" si="2"/>
        <v>0</v>
      </c>
      <c r="J19" s="7" t="s">
        <v>73</v>
      </c>
      <c r="K19" s="39"/>
      <c r="L19" s="39"/>
      <c r="M19" s="13" t="s">
        <v>6</v>
      </c>
      <c r="O19" s="35"/>
      <c r="Q19" s="7"/>
    </row>
    <row r="20" spans="1:17" x14ac:dyDescent="0.3">
      <c r="A20" s="29">
        <v>46072</v>
      </c>
      <c r="B20" t="str">
        <f t="shared" si="0"/>
        <v>Do</v>
      </c>
      <c r="C20" s="2" t="s">
        <v>63</v>
      </c>
      <c r="G20" s="27">
        <f t="shared" ca="1" si="1"/>
        <v>8</v>
      </c>
      <c r="H20" s="27">
        <f ca="1">IF(Q20&lt;&gt;"",Q20,IF(OR(C20="Feiertag",A20&lt;Gesamt!$B$11,A20&gt;Gesamt!$B$13,),0,INDIRECT("N"&amp;WEEKDAY(A20,2)+19)))</f>
        <v>8</v>
      </c>
      <c r="I20" s="27">
        <f t="shared" si="2"/>
        <v>0</v>
      </c>
      <c r="J20" s="7" t="s">
        <v>73</v>
      </c>
      <c r="K20" s="39"/>
      <c r="L20" s="39"/>
      <c r="M20" s="6" t="s">
        <v>43</v>
      </c>
      <c r="N20" s="7">
        <f>Gesamt!C30</f>
        <v>8</v>
      </c>
      <c r="O20" s="35"/>
      <c r="Q20" s="7"/>
    </row>
    <row r="21" spans="1:17" x14ac:dyDescent="0.3">
      <c r="A21" s="29">
        <v>46073</v>
      </c>
      <c r="B21" t="str">
        <f t="shared" si="0"/>
        <v>Fr</v>
      </c>
      <c r="C21" s="2" t="s">
        <v>63</v>
      </c>
      <c r="G21" s="27">
        <f t="shared" ca="1" si="1"/>
        <v>6.5</v>
      </c>
      <c r="H21" s="27">
        <f ca="1">IF(Q21&lt;&gt;"",Q21,IF(OR(C21="Feiertag",A21&lt;Gesamt!$B$11,A21&gt;Gesamt!$B$13,),0,INDIRECT("N"&amp;WEEKDAY(A21,2)+19)))</f>
        <v>6.5</v>
      </c>
      <c r="I21" s="27">
        <f t="shared" si="2"/>
        <v>0</v>
      </c>
      <c r="J21" s="7" t="s">
        <v>73</v>
      </c>
      <c r="K21" s="39"/>
      <c r="L21" s="39"/>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3">
      <c r="A24" s="29">
        <v>46076</v>
      </c>
      <c r="B24" t="str">
        <f t="shared" si="0"/>
        <v>Mo</v>
      </c>
      <c r="C24" s="2" t="s">
        <v>63</v>
      </c>
      <c r="G24" s="27">
        <f t="shared" ca="1" si="1"/>
        <v>8</v>
      </c>
      <c r="H24" s="27">
        <f ca="1">IF(Q24&lt;&gt;"",Q24,IF(OR(C24="Feiertag",A24&lt;Gesamt!$B$11,A24&gt;Gesamt!$B$13,),0,INDIRECT("N"&amp;WEEKDAY(A24,2)+19)))</f>
        <v>8</v>
      </c>
      <c r="I24" s="27">
        <f t="shared" si="2"/>
        <v>0</v>
      </c>
      <c r="J24" s="7" t="s">
        <v>73</v>
      </c>
      <c r="K24" s="39"/>
      <c r="L24" s="39"/>
      <c r="M24" s="6" t="s">
        <v>47</v>
      </c>
      <c r="N24" s="7">
        <f>Gesamt!C34</f>
        <v>6.5</v>
      </c>
      <c r="O24" s="35"/>
      <c r="Q24" s="7"/>
    </row>
    <row r="25" spans="1:17" x14ac:dyDescent="0.3">
      <c r="A25" s="29">
        <v>46077</v>
      </c>
      <c r="B25" t="str">
        <f t="shared" si="0"/>
        <v>Di</v>
      </c>
      <c r="C25" s="2" t="s">
        <v>22</v>
      </c>
      <c r="G25" s="27">
        <f t="shared" ca="1" si="1"/>
        <v>8</v>
      </c>
      <c r="H25" s="27">
        <f ca="1">IF(Q25&lt;&gt;"",Q25,IF(OR(C25="Feiertag",A25&lt;Gesamt!$B$11,A25&gt;Gesamt!$B$13,),0,INDIRECT("N"&amp;WEEKDAY(A25,2)+19)))</f>
        <v>8</v>
      </c>
      <c r="I25" s="27">
        <f t="shared" si="2"/>
        <v>0</v>
      </c>
      <c r="J25" s="7" t="s">
        <v>73</v>
      </c>
      <c r="K25" s="39"/>
      <c r="L25" s="39"/>
      <c r="M25" s="6" t="s">
        <v>48</v>
      </c>
      <c r="N25" s="7">
        <f>Gesamt!C35</f>
        <v>0</v>
      </c>
      <c r="O25" s="35"/>
      <c r="Q25" s="7"/>
    </row>
    <row r="26" spans="1:17" x14ac:dyDescent="0.3">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3">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3">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3">
      <c r="A30" s="29"/>
      <c r="B30"/>
      <c r="G30" s="27"/>
      <c r="H30" s="27"/>
      <c r="I30" s="27"/>
      <c r="J30" s="7"/>
      <c r="K30" s="39"/>
      <c r="L30" s="39"/>
      <c r="M30" s="42" t="s">
        <v>74</v>
      </c>
      <c r="O30" s="35"/>
      <c r="Q30" s="7"/>
    </row>
    <row r="31" spans="1:17" x14ac:dyDescent="0.3">
      <c r="A31" s="23"/>
      <c r="H31" s="7"/>
      <c r="I31" s="7"/>
      <c r="J31" s="2" t="s">
        <v>68</v>
      </c>
      <c r="K31" s="39">
        <f>SUM(K2:K30)</f>
        <v>450</v>
      </c>
      <c r="L31" s="39">
        <f>SUM(L2:L30)</f>
        <v>0</v>
      </c>
    </row>
    <row r="32" spans="1:17" x14ac:dyDescent="0.3">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29" priority="31">
      <formula>$C3="Feiertag"</formula>
    </cfRule>
    <cfRule type="expression" dxfId="28" priority="32">
      <formula>WEEKDAY($A3,2)&gt;=6</formula>
    </cfRule>
  </conditionalFormatting>
  <conditionalFormatting sqref="A8:I29">
    <cfRule type="expression" dxfId="27" priority="1">
      <formula>$C8="Feiertag"</formula>
    </cfRule>
    <cfRule type="expression" dxfId="26" priority="2">
      <formula>WEEKDAY($A8,2)&gt;=6</formula>
    </cfRule>
  </conditionalFormatting>
  <conditionalFormatting sqref="A2:J2 G3:J3 G4:I7 J4:J29">
    <cfRule type="expression" dxfId="25" priority="33">
      <formula>$C2="Feiertag"</formula>
    </cfRule>
    <cfRule type="expression" dxfId="24" priority="34">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J43" sqref="J43"/>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11.71</v>
      </c>
      <c r="L3" s="39"/>
      <c r="M3" s="44" t="str">
        <f>Gesamt!A3</f>
        <v>Sasa Mihailovic</v>
      </c>
      <c r="N3" s="44"/>
      <c r="O3" s="35"/>
      <c r="Q3" s="7"/>
    </row>
    <row r="4" spans="1:17" x14ac:dyDescent="0.3">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11.71</v>
      </c>
      <c r="L4" s="39"/>
      <c r="O4" s="35"/>
      <c r="Q4" s="7"/>
    </row>
    <row r="5" spans="1:17" x14ac:dyDescent="0.3">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11.71</v>
      </c>
      <c r="L5" s="39"/>
      <c r="M5" s="1" t="s">
        <v>8</v>
      </c>
      <c r="N5" s="27">
        <f ca="1">SUM(I2:I32)</f>
        <v>-1.2434497875801753E-14</v>
      </c>
      <c r="O5" s="35"/>
      <c r="Q5" s="7"/>
    </row>
    <row r="6" spans="1:17" x14ac:dyDescent="0.3">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11.71</v>
      </c>
      <c r="L6" s="39"/>
      <c r="M6" s="25"/>
      <c r="O6" s="35"/>
      <c r="Q6" s="7"/>
    </row>
    <row r="7" spans="1:17" x14ac:dyDescent="0.3">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11.71</v>
      </c>
      <c r="L7" s="39"/>
      <c r="M7" s="1" t="s">
        <v>59</v>
      </c>
      <c r="N7" s="27">
        <f ca="1">Gesamt!B9+SUM(Gesamt!E2:E4)-SUM(Gesamt!J2:J4)</f>
        <v>-5.3290705182007514E-14</v>
      </c>
      <c r="O7" s="35"/>
      <c r="Q7" s="7"/>
    </row>
    <row r="8" spans="1:17" x14ac:dyDescent="0.3">
      <c r="A8" s="29">
        <v>46088</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3">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11.71</v>
      </c>
      <c r="L10" s="39"/>
      <c r="M10" s="25"/>
      <c r="O10" s="35"/>
      <c r="Q10" s="7"/>
    </row>
    <row r="11" spans="1:17" x14ac:dyDescent="0.3">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11.71</v>
      </c>
      <c r="L11" s="39"/>
      <c r="M11" s="1" t="s">
        <v>57</v>
      </c>
      <c r="N11" s="28">
        <f>SUM(Gesamt!F2:F4)</f>
        <v>4</v>
      </c>
      <c r="O11" s="35"/>
      <c r="Q11" s="7"/>
    </row>
    <row r="12" spans="1:17" x14ac:dyDescent="0.3">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11.71</v>
      </c>
      <c r="L12" s="39"/>
      <c r="M12" s="25"/>
      <c r="O12" s="35"/>
      <c r="Q12" s="7"/>
    </row>
    <row r="13" spans="1:17" x14ac:dyDescent="0.3">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4.493150684931507</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62.499999999999993</v>
      </c>
      <c r="O17" s="35"/>
      <c r="Q17" s="7"/>
    </row>
    <row r="18" spans="1:17" x14ac:dyDescent="0.3">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c r="K30" s="39"/>
      <c r="L30" s="39"/>
      <c r="M30" s="43" t="s">
        <v>75</v>
      </c>
      <c r="O30" s="35"/>
      <c r="Q30" s="7"/>
    </row>
    <row r="31" spans="1:17" x14ac:dyDescent="0.3">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3" x14ac:dyDescent="0.3">
      <c r="K33" s="39"/>
      <c r="L33" s="39"/>
      <c r="M33" s="2" t="s">
        <v>76</v>
      </c>
    </row>
    <row r="34" spans="10:13" x14ac:dyDescent="0.3">
      <c r="J34" s="2" t="s">
        <v>68</v>
      </c>
      <c r="K34" s="39">
        <f>SUM(K2:K33)</f>
        <v>93.68</v>
      </c>
      <c r="L34" s="39">
        <f>SUM(L2:L33)</f>
        <v>0</v>
      </c>
      <c r="M34" s="2" t="s">
        <v>77</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3">
      <formula>$C3="Feiertag"</formula>
    </cfRule>
    <cfRule type="expression" dxfId="22" priority="4">
      <formula>WEEKDAY($A3,2)&gt;=6</formula>
    </cfRule>
  </conditionalFormatting>
  <conditionalFormatting sqref="A10:F14">
    <cfRule type="expression" dxfId="21" priority="1">
      <formula>$C10="Feiertag"</formula>
    </cfRule>
    <cfRule type="expression" dxfId="20" priority="2">
      <formula>WEEKDAY($A10,2)&gt;=6</formula>
    </cfRule>
  </conditionalFormatting>
  <conditionalFormatting sqref="A2:J2 G3:J3 G4:I7 J4:J12 A8:I9 G10:I12 G13:J14 A15:J32">
    <cfRule type="expression" dxfId="19" priority="5">
      <formula>$C2="Feiertag"</formula>
    </cfRule>
    <cfRule type="expression" dxfId="18" priority="6">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44140625" defaultRowHeight="14.4" x14ac:dyDescent="0.3"/>
  <cols>
    <col min="1" max="1" width="7.109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4" t="str">
        <f>Gesamt!A3</f>
        <v>Sasa Mihailovic</v>
      </c>
      <c r="N3" s="44"/>
      <c r="O3" s="35"/>
      <c r="Q3" s="7"/>
    </row>
    <row r="4" spans="1:17" x14ac:dyDescent="0.3">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-5.3290705182007514E-14</v>
      </c>
      <c r="O7" s="35"/>
      <c r="Q7" s="7"/>
    </row>
    <row r="8" spans="1:17" x14ac:dyDescent="0.3">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4</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4.493150684931507</v>
      </c>
      <c r="O15" s="35"/>
      <c r="Q15" s="7"/>
    </row>
    <row r="16" spans="1:17" x14ac:dyDescent="0.3">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Sasa Mihailovic</v>
      </c>
      <c r="N3" s="44"/>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
      <c r="A7" s="29">
        <v>46148</v>
      </c>
      <c r="B7" t="str">
        <f t="shared" si="0"/>
        <v>Mi</v>
      </c>
      <c r="G7" s="27">
        <f t="shared" si="1"/>
        <v>0</v>
      </c>
      <c r="H7" s="27">
        <f ca="1">IF(Q7&lt;&gt;"",Q7,IF(OR(C7="Feiertag",A7&lt;Gesamt!$B$11,A7&gt;Gesamt!$B$13,),0,INDIRECT("N"&amp;WEEKDAY(A7,2)+19)))</f>
        <v>0</v>
      </c>
      <c r="I7" s="27">
        <f t="shared" si="2"/>
        <v>0</v>
      </c>
      <c r="J7" s="7"/>
      <c r="K7" s="39"/>
      <c r="L7" s="39"/>
      <c r="M7" s="1" t="s">
        <v>59</v>
      </c>
      <c r="N7" s="27">
        <f ca="1">Gesamt!B9+SUM(Gesamt!E2:E6)-SUM(Gesamt!J2:J6)</f>
        <v>-5.3290705182007514E-14</v>
      </c>
      <c r="O7" s="35"/>
      <c r="Q7" s="7"/>
    </row>
    <row r="8" spans="1:17" x14ac:dyDescent="0.3">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4</v>
      </c>
      <c r="O11" s="35"/>
      <c r="Q11" s="7"/>
    </row>
    <row r="12" spans="1:17" x14ac:dyDescent="0.3">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46156</v>
      </c>
      <c r="B15" t="str">
        <f t="shared" si="0"/>
        <v>Do</v>
      </c>
      <c r="G15" s="27">
        <f t="shared" si="1"/>
        <v>0</v>
      </c>
      <c r="H15" s="27">
        <f ca="1">IF(Q15&lt;&gt;"",Q15,IF(OR(C15="Feiertag",A15&lt;Gesamt!$B$11,A15&gt;Gesamt!$B$13,),0,INDIRECT("N"&amp;WEEKDAY(A15,2)+19)))</f>
        <v>0</v>
      </c>
      <c r="I15" s="27">
        <f t="shared" si="2"/>
        <v>0</v>
      </c>
      <c r="J15" s="7"/>
      <c r="K15" s="39"/>
      <c r="L15" s="39"/>
      <c r="M15" s="1" t="s">
        <v>58</v>
      </c>
      <c r="N15">
        <f>Gesamt!B5+Gesamt!B7-SUM(Gesamt!G2:G6)</f>
        <v>4.493150684931507</v>
      </c>
      <c r="O15" s="35"/>
      <c r="Q15" s="7"/>
    </row>
    <row r="16" spans="1:17" x14ac:dyDescent="0.3">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46167</v>
      </c>
      <c r="B26" t="str">
        <f t="shared" si="0"/>
        <v>Mo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3">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4" t="str">
        <f>Gesamt!A3</f>
        <v>Sasa Mihailovic</v>
      </c>
      <c r="N3" s="44"/>
      <c r="O3" s="35"/>
      <c r="Q3" s="7"/>
    </row>
    <row r="4" spans="1:17" x14ac:dyDescent="0.3">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
      <c r="A5" s="29">
        <v>46177</v>
      </c>
      <c r="B5" t="str">
        <f t="shared" si="0"/>
        <v>Do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-5.3290705182007514E-14</v>
      </c>
      <c r="O7" s="35"/>
      <c r="Q7" s="7"/>
    </row>
    <row r="8" spans="1:17" x14ac:dyDescent="0.3">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4</v>
      </c>
      <c r="O11" s="35"/>
      <c r="Q11" s="7"/>
    </row>
    <row r="12" spans="1:17" x14ac:dyDescent="0.3">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4.493150684931507</v>
      </c>
      <c r="O15" s="35"/>
      <c r="Q15" s="7"/>
    </row>
    <row r="16" spans="1:17" x14ac:dyDescent="0.3">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3">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3">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3">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3">
      <c r="A32" s="23"/>
      <c r="H32" s="7"/>
      <c r="I32" s="7"/>
      <c r="J32" s="7"/>
      <c r="K32" s="39"/>
      <c r="L32" s="39"/>
      <c r="Q32" s="7"/>
    </row>
    <row r="33" spans="10:12" x14ac:dyDescent="0.3">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Sasa Mihailovic</v>
      </c>
      <c r="N3" s="44"/>
      <c r="O3" s="35"/>
      <c r="Q3" s="7"/>
    </row>
    <row r="4" spans="1:17" x14ac:dyDescent="0.3">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-5.3290705182007514E-14</v>
      </c>
      <c r="O7" s="35"/>
      <c r="Q7" s="7"/>
    </row>
    <row r="8" spans="1:17" x14ac:dyDescent="0.3">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4</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4.493150684931507</v>
      </c>
      <c r="O15" s="35"/>
      <c r="Q15" s="7"/>
    </row>
    <row r="16" spans="1:17" x14ac:dyDescent="0.3">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Sasa Mihailovic</v>
      </c>
      <c r="N3" s="44"/>
      <c r="O3" s="35"/>
      <c r="Q3" s="7"/>
    </row>
    <row r="4" spans="1:17" x14ac:dyDescent="0.3">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-5.3290705182007514E-14</v>
      </c>
      <c r="O7" s="35"/>
      <c r="Q7" s="7"/>
    </row>
    <row r="8" spans="1:17" x14ac:dyDescent="0.3">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4</v>
      </c>
      <c r="O11" s="35"/>
      <c r="Q11" s="7"/>
    </row>
    <row r="12" spans="1:17" x14ac:dyDescent="0.3">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4.493150684931507</v>
      </c>
      <c r="O15" s="35"/>
      <c r="Q15" s="7"/>
    </row>
    <row r="16" spans="1:17" x14ac:dyDescent="0.3">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4" t="str">
        <f>Gesamt!A3</f>
        <v>Sasa Mihailovic</v>
      </c>
      <c r="N3" s="44"/>
      <c r="O3" s="35"/>
      <c r="Q3" s="7"/>
    </row>
    <row r="4" spans="1:17" x14ac:dyDescent="0.3">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-5.3290705182007514E-14</v>
      </c>
      <c r="O7" s="35"/>
      <c r="Q7" s="7"/>
    </row>
    <row r="8" spans="1:17" x14ac:dyDescent="0.3">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4</v>
      </c>
      <c r="O11" s="35"/>
      <c r="Q11" s="7"/>
    </row>
    <row r="12" spans="1:17" x14ac:dyDescent="0.3">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4.493150684931507</v>
      </c>
      <c r="O15" s="35"/>
      <c r="Q15" s="7"/>
    </row>
    <row r="16" spans="1:17" x14ac:dyDescent="0.3">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109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Sasa Mihailovic</v>
      </c>
      <c r="N3" s="44"/>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-5.3290705182007514E-14</v>
      </c>
      <c r="O7" s="35"/>
      <c r="Q7" s="7"/>
    </row>
    <row r="8" spans="1:17" x14ac:dyDescent="0.3">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4</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4.493150684931507</v>
      </c>
      <c r="O15" s="35"/>
      <c r="Q15" s="7"/>
    </row>
    <row r="16" spans="1:17" x14ac:dyDescent="0.3">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4" t="str">
        <f>Gesamt!A3</f>
        <v>Sasa Mihailovic</v>
      </c>
      <c r="N3" s="44"/>
      <c r="O3" s="35"/>
      <c r="Q3" s="7"/>
    </row>
    <row r="4" spans="1:17" x14ac:dyDescent="0.3">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-5.3290705182007514E-14</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4</v>
      </c>
      <c r="O11" s="35"/>
      <c r="Q11" s="7"/>
    </row>
    <row r="12" spans="1:17" x14ac:dyDescent="0.3">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4.493150684931507</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1093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4" t="str">
        <f>Gesamt!A3</f>
        <v>Sasa Mihailovic</v>
      </c>
      <c r="N3" s="44"/>
      <c r="O3" s="35"/>
      <c r="Q3" s="7"/>
    </row>
    <row r="4" spans="1:17" x14ac:dyDescent="0.3">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-5.3290705182007514E-14</v>
      </c>
      <c r="O7" s="35"/>
      <c r="Q7" s="7"/>
    </row>
    <row r="8" spans="1:17" x14ac:dyDescent="0.3">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3">
      <c r="A9" s="29">
        <v>46364</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4</v>
      </c>
      <c r="O11" s="35"/>
      <c r="Q11" s="7"/>
    </row>
    <row r="12" spans="1:17" x14ac:dyDescent="0.3">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4.493150684931507</v>
      </c>
      <c r="O15" s="35"/>
      <c r="Q15" s="7"/>
    </row>
    <row r="16" spans="1:17" x14ac:dyDescent="0.3">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46381</v>
      </c>
      <c r="B26" t="str">
        <f t="shared" si="0"/>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H17" sqref="H17"/>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1093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 ca="1">Januar!N5</f>
        <v>-1.9539925233402755E-14</v>
      </c>
      <c r="F2" s="8">
        <f>Januar!N9</f>
        <v>0</v>
      </c>
      <c r="G2" s="2">
        <f>Januar!N13</f>
        <v>3</v>
      </c>
      <c r="H2" s="7">
        <f ca="1">Januar!N17</f>
        <v>115.49999999999999</v>
      </c>
      <c r="I2" s="7"/>
      <c r="J2" s="7">
        <v>0</v>
      </c>
      <c r="Z2" s="2" t="b">
        <v>1</v>
      </c>
    </row>
    <row r="3" spans="1:26" ht="15" customHeight="1" x14ac:dyDescent="0.3">
      <c r="A3" s="45" t="s">
        <v>72</v>
      </c>
      <c r="B3" s="45"/>
      <c r="D3" s="6" t="s">
        <v>10</v>
      </c>
      <c r="E3" s="7">
        <f ca="1">Februar!N5</f>
        <v>-2.1316282072803006E-14</v>
      </c>
      <c r="F3" s="8">
        <f>Februar!N9</f>
        <v>4</v>
      </c>
      <c r="G3" s="2">
        <f>Februar!N13</f>
        <v>1</v>
      </c>
      <c r="H3" s="7">
        <f ca="1">Februar!N17</f>
        <v>154</v>
      </c>
      <c r="I3" s="7"/>
      <c r="J3" s="7">
        <v>0</v>
      </c>
      <c r="Z3" s="2" t="b">
        <v>1</v>
      </c>
    </row>
    <row r="4" spans="1:26" x14ac:dyDescent="0.3">
      <c r="D4" s="6" t="s">
        <v>11</v>
      </c>
      <c r="E4" s="7">
        <f ca="1">März!N5</f>
        <v>-1.2434497875801753E-14</v>
      </c>
      <c r="F4" s="8">
        <f>März!N9</f>
        <v>0</v>
      </c>
      <c r="G4" s="2">
        <f>März!N13</f>
        <v>0</v>
      </c>
      <c r="H4" s="7">
        <f>März!N17</f>
        <v>62.499999999999993</v>
      </c>
      <c r="I4" s="7"/>
      <c r="J4" s="7">
        <v>0</v>
      </c>
      <c r="Z4" s="2" t="b">
        <v>1</v>
      </c>
    </row>
    <row r="5" spans="1:26" x14ac:dyDescent="0.3">
      <c r="A5" s="1" t="s">
        <v>28</v>
      </c>
      <c r="B5" s="2">
        <f>(25/365)*60</f>
        <v>4.10958904109589</v>
      </c>
      <c r="D5" s="6" t="s">
        <v>12</v>
      </c>
      <c r="E5" s="7">
        <f>April!N5</f>
        <v>0</v>
      </c>
      <c r="F5" s="8">
        <f>April!N9</f>
        <v>0</v>
      </c>
      <c r="G5" s="2">
        <f>April!N13</f>
        <v>0</v>
      </c>
      <c r="H5" s="7">
        <f>April!N17</f>
        <v>0</v>
      </c>
      <c r="I5" s="7"/>
      <c r="J5" s="7">
        <v>0</v>
      </c>
      <c r="Z5" s="2" t="b">
        <v>1</v>
      </c>
    </row>
    <row r="6" spans="1:26" x14ac:dyDescent="0.3">
      <c r="D6" s="6" t="s">
        <v>13</v>
      </c>
      <c r="E6" s="7">
        <f>Mai!N5</f>
        <v>0</v>
      </c>
      <c r="F6" s="8">
        <f>Mai!N9</f>
        <v>0</v>
      </c>
      <c r="G6" s="2">
        <f>Mai!N13</f>
        <v>0</v>
      </c>
      <c r="H6" s="7">
        <f>Mai!N17</f>
        <v>0</v>
      </c>
      <c r="I6" s="7"/>
      <c r="J6" s="7">
        <v>0</v>
      </c>
      <c r="Z6" s="2" t="b">
        <v>0</v>
      </c>
    </row>
    <row r="7" spans="1:26" x14ac:dyDescent="0.3">
      <c r="A7" s="1" t="s">
        <v>30</v>
      </c>
      <c r="B7" s="2">
        <f>25/365*64</f>
        <v>4.3835616438356162</v>
      </c>
      <c r="D7" s="6" t="s">
        <v>14</v>
      </c>
      <c r="E7" s="7">
        <f>Juni!N5</f>
        <v>0</v>
      </c>
      <c r="F7" s="8">
        <f>Juni!N9</f>
        <v>0</v>
      </c>
      <c r="G7" s="2">
        <f>Juni!N13</f>
        <v>0</v>
      </c>
      <c r="H7" s="7">
        <f>Juni!N17</f>
        <v>0</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46034</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46093</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-5.3290705182007514E-14</v>
      </c>
      <c r="F15" s="8">
        <f>SUM(F2:F13)</f>
        <v>4</v>
      </c>
      <c r="G15" s="2">
        <f>SUM(G2:G13)</f>
        <v>4</v>
      </c>
      <c r="H15" s="7">
        <f ca="1">SUM(H2:H13)</f>
        <v>332</v>
      </c>
      <c r="I15" s="7"/>
      <c r="J15" s="7">
        <f>SUM(J2:J13)</f>
        <v>0</v>
      </c>
    </row>
    <row r="16" spans="1:26" x14ac:dyDescent="0.3">
      <c r="A16" s="6" t="s">
        <v>9</v>
      </c>
      <c r="B16" s="7">
        <f>Januar!N27</f>
        <v>38.5</v>
      </c>
    </row>
    <row r="17" spans="1:7" x14ac:dyDescent="0.3">
      <c r="A17" s="6" t="s">
        <v>10</v>
      </c>
      <c r="B17" s="7">
        <f>Februar!N27</f>
        <v>38.5</v>
      </c>
      <c r="D17" s="4" t="s">
        <v>39</v>
      </c>
      <c r="E17" s="7">
        <f ca="1">SUM(E2:E13)+B9-J15</f>
        <v>-5.3290705182007514E-14</v>
      </c>
    </row>
    <row r="18" spans="1:7" x14ac:dyDescent="0.3">
      <c r="A18" s="6" t="s">
        <v>11</v>
      </c>
      <c r="B18" s="7">
        <f>März!N27</f>
        <v>38.5</v>
      </c>
      <c r="D18" s="9" t="s">
        <v>40</v>
      </c>
      <c r="G18" s="2">
        <f>B5+B7-G15</f>
        <v>4.493150684931507</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22860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22860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22860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22860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22860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46" t="s">
        <v>55</v>
      </c>
    </row>
    <row r="24" spans="19:20" x14ac:dyDescent="0.3">
      <c r="S24" s="46"/>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2026-09-16T14:24:27Z</dcterms:modified>
</cp:coreProperties>
</file>